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5521" windowWidth="12120" windowHeight="7845" activeTab="5"/>
  </bookViews>
  <sheets>
    <sheet name="format-pl a" sheetId="1" r:id="rId1"/>
    <sheet name="Income Statement" sheetId="2" r:id="rId2"/>
    <sheet name="BalanceSheet" sheetId="3" r:id="rId3"/>
    <sheet name="Stat of Equity" sheetId="4" r:id="rId4"/>
    <sheet name="Cashflow" sheetId="5" r:id="rId5"/>
    <sheet name="notes" sheetId="6" r:id="rId6"/>
  </sheets>
  <externalReferences>
    <externalReference r:id="rId9"/>
    <externalReference r:id="rId10"/>
  </externalReferences>
  <definedNames>
    <definedName name="AS2DocOpenMode" hidden="1">"AS2DocumentEdit"</definedName>
    <definedName name="PG1">#REF!</definedName>
    <definedName name="PG10">#REF!</definedName>
    <definedName name="PG2">#REF!</definedName>
    <definedName name="PG3">#REF!</definedName>
    <definedName name="PG4">#REF!</definedName>
    <definedName name="PG5">#REF!</definedName>
    <definedName name="PG6">#REF!</definedName>
    <definedName name="PG7">#REF!</definedName>
    <definedName name="PG8">#REF!</definedName>
    <definedName name="PG9">#REF!</definedName>
    <definedName name="_xlnm.Print_Area" localSheetId="2">'BalanceSheet'!$A$1:$K$66</definedName>
    <definedName name="_xlnm.Print_Area" localSheetId="4">'Cashflow'!$A$1:$H$96</definedName>
    <definedName name="_xlnm.Print_Area" localSheetId="0">'format-pl a'!$A$1:$I$38</definedName>
    <definedName name="_xlnm.Print_Area" localSheetId="1">'Income Statement'!$A$1:$I$53</definedName>
    <definedName name="_xlnm.Print_Area" localSheetId="5">'notes'!$A$1:$M$341</definedName>
    <definedName name="_xlnm.Print_Area" localSheetId="3">'Stat of Equity'!$A$1:$S$40</definedName>
    <definedName name="_xlnm.Print_Titles" localSheetId="4">'Cashflow'!$1:$10</definedName>
    <definedName name="_xlnm.Print_Titles" localSheetId="5">'notes'!$1:$5</definedName>
    <definedName name="_xlnm.Print_Titles" localSheetId="3">'Stat of Equity'!$1:$13</definedName>
    <definedName name="TextRefCopyRangeCount" hidden="1">1</definedName>
  </definedNames>
  <calcPr fullCalcOnLoad="1"/>
</workbook>
</file>

<file path=xl/sharedStrings.xml><?xml version="1.0" encoding="utf-8"?>
<sst xmlns="http://schemas.openxmlformats.org/spreadsheetml/2006/main" count="412" uniqueCount="298">
  <si>
    <t>QUARTERLY REPORT</t>
  </si>
  <si>
    <t>INDIVIDUAL QUARTER</t>
  </si>
  <si>
    <t>CUMULATIVE QUARTER</t>
  </si>
  <si>
    <t xml:space="preserve"> RM'000</t>
  </si>
  <si>
    <t>AS AT</t>
  </si>
  <si>
    <t>RM'000</t>
  </si>
  <si>
    <t>NET TANGIBLE ASSETS PER SHARE (RM)</t>
  </si>
  <si>
    <t>Revenue</t>
  </si>
  <si>
    <t>(COMPANY NO. 2444-M)</t>
  </si>
  <si>
    <t>Cash and bank balances</t>
  </si>
  <si>
    <t>n/a</t>
  </si>
  <si>
    <t>Other receivables and prepaid expenses</t>
  </si>
  <si>
    <t>RM '000</t>
  </si>
  <si>
    <t>Borrowings</t>
  </si>
  <si>
    <t xml:space="preserve"> </t>
  </si>
  <si>
    <t>Reserve</t>
  </si>
  <si>
    <t>Total</t>
  </si>
  <si>
    <t>Adjustment for:</t>
  </si>
  <si>
    <t>Interest income</t>
  </si>
  <si>
    <t>Interest received</t>
  </si>
  <si>
    <t>Revaluation</t>
  </si>
  <si>
    <t>Capital</t>
  </si>
  <si>
    <t>Depreciation of property, plant and equipment</t>
  </si>
  <si>
    <t>Finance costs</t>
  </si>
  <si>
    <t>Increase/(Decrease) in:</t>
  </si>
  <si>
    <t>Tax paid</t>
  </si>
  <si>
    <t>CASH FLOWS FROM INVESTING ACTIVITIES</t>
  </si>
  <si>
    <t>CASH FLOWS FROM FINANCING ACTIVITIES</t>
  </si>
  <si>
    <t xml:space="preserve">  </t>
  </si>
  <si>
    <t>Other operating income</t>
  </si>
  <si>
    <t>Other operating expenses</t>
  </si>
  <si>
    <t>Profit from operations</t>
  </si>
  <si>
    <t>CONDENSED CONSOLIDATED INCOME STATEMENTS</t>
  </si>
  <si>
    <t>Reserve on</t>
  </si>
  <si>
    <t>Consolidation</t>
  </si>
  <si>
    <t>RCEM</t>
  </si>
  <si>
    <t>RRSB</t>
  </si>
  <si>
    <t>Gain on disposal of property, plant and equipment</t>
  </si>
  <si>
    <t>Proceeds from disposal of property, plant and equipment</t>
  </si>
  <si>
    <t>RCE CAPITAL BERHAD</t>
  </si>
  <si>
    <t>RCE Cap</t>
  </si>
  <si>
    <t>Loans and hire-purchase receivables</t>
  </si>
  <si>
    <t xml:space="preserve">Translation </t>
  </si>
  <si>
    <t>For The Financial Period Ended 30 June 2004</t>
  </si>
  <si>
    <t>Cash and cash equivalents at beginning of financial period</t>
  </si>
  <si>
    <t>Cash and cash equivalents at end of financial period</t>
  </si>
  <si>
    <t>QUARTER</t>
  </si>
  <si>
    <t>1.</t>
  </si>
  <si>
    <t>2.</t>
  </si>
  <si>
    <t>3.</t>
  </si>
  <si>
    <t>4.</t>
  </si>
  <si>
    <t>5.</t>
  </si>
  <si>
    <t>6.</t>
  </si>
  <si>
    <t>7.</t>
  </si>
  <si>
    <t xml:space="preserve">RCE CAPITAL BERHAD </t>
  </si>
  <si>
    <t>(Company No. 2444-M)</t>
  </si>
  <si>
    <t xml:space="preserve">CUMULATIVE </t>
  </si>
  <si>
    <t>Basic earnings per share (sen)</t>
  </si>
  <si>
    <t>Deferred taxation</t>
  </si>
  <si>
    <t>Taxation</t>
  </si>
  <si>
    <t>Waiver of advances by a related company</t>
  </si>
  <si>
    <t>Finance costs paid</t>
  </si>
  <si>
    <t>Profit before taxation</t>
  </si>
  <si>
    <t>Payables and accrued expenses</t>
  </si>
  <si>
    <t>Profits</t>
  </si>
  <si>
    <t>Share</t>
  </si>
  <si>
    <t>CONDENSED CONSOLIDATED BALANCE SHEET</t>
  </si>
  <si>
    <t>CONDENSED CONSOLIDATED STATEMENT OF CHANGES IN EQUITY</t>
  </si>
  <si>
    <t>CONDENSED CONSOLIDATED CASH FLOW STATEMENT</t>
  </si>
  <si>
    <t>PERIOD COMPRISE THE FOLLOWING:</t>
  </si>
  <si>
    <t xml:space="preserve">CASH AND CASH EQUIVALENTS AT END OF FINANCIAL </t>
  </si>
  <si>
    <t>Dividend income</t>
  </si>
  <si>
    <t>Dividend received</t>
  </si>
  <si>
    <t>Drawdown of bonds</t>
  </si>
  <si>
    <t>Gain on disposal of corporate bonds</t>
  </si>
  <si>
    <t>(Increase)/Decrease in:</t>
  </si>
  <si>
    <t>Premium</t>
  </si>
  <si>
    <t xml:space="preserve">Property, plant and equipment written off </t>
  </si>
  <si>
    <t>Finance lease payables</t>
  </si>
  <si>
    <t>Bad debts recovered</t>
  </si>
  <si>
    <t>Profit for the period</t>
  </si>
  <si>
    <t>Attributable to:</t>
  </si>
  <si>
    <t xml:space="preserve">   Equity holders of the parent</t>
  </si>
  <si>
    <t xml:space="preserve">   Minority interest </t>
  </si>
  <si>
    <t>Basic (sen)</t>
  </si>
  <si>
    <t>Fully diluted (sen)</t>
  </si>
  <si>
    <t>ASSETS</t>
  </si>
  <si>
    <t>EQUITY AND LIABILITIES</t>
  </si>
  <si>
    <t>Reserves</t>
  </si>
  <si>
    <t>Total liabilities</t>
  </si>
  <si>
    <t xml:space="preserve">Total equity and liabilities </t>
  </si>
  <si>
    <t>Non-current assets</t>
  </si>
  <si>
    <t>Current assets</t>
  </si>
  <si>
    <t>Total assets</t>
  </si>
  <si>
    <t>Equity attributable to equity holders of the parent</t>
  </si>
  <si>
    <t xml:space="preserve">Non-current liabilities </t>
  </si>
  <si>
    <t>Current liabilities</t>
  </si>
  <si>
    <t xml:space="preserve">Property, plant and equipment </t>
  </si>
  <si>
    <t>Goodwill on consolidation</t>
  </si>
  <si>
    <t>Deferred tax assets</t>
  </si>
  <si>
    <t>Total equity</t>
  </si>
  <si>
    <t>Investment property</t>
  </si>
  <si>
    <t>Minority</t>
  </si>
  <si>
    <t>Interest</t>
  </si>
  <si>
    <t>Equity</t>
  </si>
  <si>
    <t>Effects of adopting FRS 3</t>
  </si>
  <si>
    <t>ATTRIBUTABLE TO EQUITY HOLDERS OF THE PARENT</t>
  </si>
  <si>
    <t>Earnings per share attributable to equity holders</t>
  </si>
  <si>
    <t>of the parent:</t>
  </si>
  <si>
    <t>Interest expense</t>
  </si>
  <si>
    <t>Interest paid</t>
  </si>
  <si>
    <t>Subscription of corporate bonds</t>
  </si>
  <si>
    <t>Purchase of property trust units</t>
  </si>
  <si>
    <t>Share issuance expenses</t>
  </si>
  <si>
    <t>Net Cash Generated From Financing Activities</t>
  </si>
  <si>
    <t>Profit before tax</t>
  </si>
  <si>
    <t xml:space="preserve">Profit for the period </t>
  </si>
  <si>
    <t>Profit attributable to ordinary equity</t>
  </si>
  <si>
    <t>holders of the parent</t>
  </si>
  <si>
    <t>Proposed/Declared dividend per share (sen)</t>
  </si>
  <si>
    <t xml:space="preserve">Net assets per share attributable to ordinary </t>
  </si>
  <si>
    <t>equity holders of the parent (RM)</t>
  </si>
  <si>
    <t xml:space="preserve">AS AT END OF </t>
  </si>
  <si>
    <t xml:space="preserve">CURRENT </t>
  </si>
  <si>
    <t xml:space="preserve">AS AT PRECEDING </t>
  </si>
  <si>
    <t>FINANCIAL</t>
  </si>
  <si>
    <t>YEAR END</t>
  </si>
  <si>
    <t xml:space="preserve">Depreciation of property, plant and equipment and </t>
  </si>
  <si>
    <t xml:space="preserve">  investment property</t>
  </si>
  <si>
    <t>NET ASSETS PER SHARE (RM)</t>
  </si>
  <si>
    <t>Gain on disposal of investment</t>
  </si>
  <si>
    <t>Proceeds from issuance of medium term notes</t>
  </si>
  <si>
    <t>Proceeds from issuance of placement shares</t>
  </si>
  <si>
    <t xml:space="preserve">Share capital </t>
  </si>
  <si>
    <t>Operating Profit Before Working Capital Changes</t>
  </si>
  <si>
    <t>Loans and hire purchase receivables</t>
  </si>
  <si>
    <t>Cash Used In Operations</t>
  </si>
  <si>
    <t>Impairment of investment</t>
  </si>
  <si>
    <t>Other receivables, deposits and prepayments</t>
  </si>
  <si>
    <t>Net Cash Used in Operating Activities</t>
  </si>
  <si>
    <t>Trade receivables</t>
  </si>
  <si>
    <t>Acquisition  of subsidiary companies</t>
  </si>
  <si>
    <t>Capital distribution from investment</t>
  </si>
  <si>
    <t>Short term investments</t>
  </si>
  <si>
    <t>Hire purchase payables</t>
  </si>
  <si>
    <t>As at 1 April 2007</t>
  </si>
  <si>
    <t>Restated balance</t>
  </si>
  <si>
    <t>Distributable</t>
  </si>
  <si>
    <t xml:space="preserve">Non-Distributable </t>
  </si>
  <si>
    <t>CASH FLOWS FROM OPERATING ACTIVITIES</t>
  </si>
  <si>
    <t>Additions to property, plant and equipment</t>
  </si>
  <si>
    <t>Amortisation of discount of medium term notes</t>
  </si>
  <si>
    <t>Net Cash Generated From Investing Activities</t>
  </si>
  <si>
    <t>Tax refund</t>
  </si>
  <si>
    <t>Drawdown of other borrowings</t>
  </si>
  <si>
    <t>Repayment of other borrowings</t>
  </si>
  <si>
    <t>Repayment of hire-purchase payables</t>
  </si>
  <si>
    <t>Repayment of finance lease payables</t>
  </si>
  <si>
    <t>31/03/2007</t>
  </si>
  <si>
    <t>Allowance for doubtful debts, net</t>
  </si>
  <si>
    <t>Long term investments</t>
  </si>
  <si>
    <t>Notes</t>
  </si>
  <si>
    <t>BASIS OF PREPARATION</t>
  </si>
  <si>
    <t>AUDIT REPORT OF PRECEDING ANNUAL FINANCIAL STATEMENTS</t>
  </si>
  <si>
    <t>UNUSUAL ITEMS</t>
  </si>
  <si>
    <t>CHANGES IN ESTIMATES</t>
  </si>
  <si>
    <t>DEBT AND EQUITY SECURITIES</t>
  </si>
  <si>
    <t>DIVIDEND</t>
  </si>
  <si>
    <t>VALUATION OF PROPERTY, PLANT AND EQUIPMENT</t>
  </si>
  <si>
    <t xml:space="preserve">CHANGES IN THE COMPOSITION OF THE GROUP </t>
  </si>
  <si>
    <t>CURRENT YEAR PROSPECTS</t>
  </si>
  <si>
    <t>PROFIT FORECAST</t>
  </si>
  <si>
    <t>There were no profit forecast prepared or profit guarantee made by the Group.</t>
  </si>
  <si>
    <t>TAXATION</t>
  </si>
  <si>
    <t>UNQUOTED INVESTMENTS AND PROPERTIES</t>
  </si>
  <si>
    <t>QUOTED SECURITIES</t>
  </si>
  <si>
    <t>GROUP BORROWINGS</t>
  </si>
  <si>
    <t>OFF BALANCE SHEET FINANCIAL INSTRUMENTS</t>
  </si>
  <si>
    <t>EARNINGS PER SHARE</t>
  </si>
  <si>
    <t>BY ORDER OF THE BOARD</t>
  </si>
  <si>
    <t>JOHNSON YAP CHOON SENG</t>
  </si>
  <si>
    <t>Company Secretary</t>
  </si>
  <si>
    <t>SEGMENTAL INFORMATION</t>
  </si>
  <si>
    <t>Results</t>
  </si>
  <si>
    <t>SIGNIFICANT ACCOUNTING POLICIES</t>
  </si>
  <si>
    <t>SEASONALITY OR CYCLICALITY FACTORS</t>
  </si>
  <si>
    <t>The Group's operations were not materially affected by seasonal or cyclical factors.</t>
  </si>
  <si>
    <t>There were no unusual items in the quarterly financial statements under review.</t>
  </si>
  <si>
    <t>CUMULATIVE</t>
  </si>
  <si>
    <t>Redemption of CPs upon maturity</t>
  </si>
  <si>
    <t>Loan</t>
  </si>
  <si>
    <t>Financing</t>
  </si>
  <si>
    <t>Factoring</t>
  </si>
  <si>
    <t>Investment</t>
  </si>
  <si>
    <t>Holding &amp;</t>
  </si>
  <si>
    <t>Others</t>
  </si>
  <si>
    <t>Eliminations</t>
  </si>
  <si>
    <t>Group</t>
  </si>
  <si>
    <t xml:space="preserve">Mgmt </t>
  </si>
  <si>
    <t>Services</t>
  </si>
  <si>
    <t>Other information:</t>
  </si>
  <si>
    <t>The valuation of property, plant and equipment has been brought forward, without amendment from the previous annual financial statements.</t>
  </si>
  <si>
    <t>MATERIAL SUBSEQUENT EVENTS</t>
  </si>
  <si>
    <t>Taxation:</t>
  </si>
  <si>
    <t xml:space="preserve">         prior years</t>
  </si>
  <si>
    <t>Deferred taxation:</t>
  </si>
  <si>
    <t>Current period</t>
  </si>
  <si>
    <t>a.</t>
  </si>
  <si>
    <t>INDIVIDUAL</t>
  </si>
  <si>
    <t>b.</t>
  </si>
  <si>
    <t>c.</t>
  </si>
  <si>
    <t>STATUS OF CORPORATE PROPOSALS ANNOUNCED</t>
  </si>
  <si>
    <t>Secured</t>
  </si>
  <si>
    <t>Unsecured</t>
  </si>
  <si>
    <t xml:space="preserve">CONTINGENT LIABILITIES </t>
  </si>
  <si>
    <t>MATERIAL  LITIGATIONS</t>
  </si>
  <si>
    <t xml:space="preserve">INDIVIDUAL </t>
  </si>
  <si>
    <t>Basic earnings per share:</t>
  </si>
  <si>
    <t>Profit for the period attributable to</t>
  </si>
  <si>
    <t>equity holders of the parent (RM'000)</t>
  </si>
  <si>
    <t>Number of ordinary shares in issue ('000)</t>
  </si>
  <si>
    <t>(weighted)</t>
  </si>
  <si>
    <t>Comparative earnings per share were calculated on the basis that the bonus issue was in effect from the beginning of the financial year.</t>
  </si>
  <si>
    <t>The Company does not have in issue any financial instruments or other contract that may entitle its holder to ordinary shares and therefore dilutive to its basic earnings per share.</t>
  </si>
  <si>
    <t>Summary of Key Financial Information for the financial period ended 30 September 2007</t>
  </si>
  <si>
    <t>Dividend payable</t>
  </si>
  <si>
    <t>As at 30 September 2007</t>
  </si>
  <si>
    <t>As at 30 September 2006</t>
  </si>
  <si>
    <t>Dividend</t>
  </si>
  <si>
    <t>Bad debts written off</t>
  </si>
  <si>
    <t>Dividend paid</t>
  </si>
  <si>
    <t xml:space="preserve">Share issuance expenses recognised </t>
  </si>
  <si>
    <t>directly in equity</t>
  </si>
  <si>
    <t>Total recognised income and expenses</t>
  </si>
  <si>
    <t>for the period</t>
  </si>
  <si>
    <t xml:space="preserve">Issuance of bonus shares </t>
  </si>
  <si>
    <t>Staff costs and directors' remuneration</t>
  </si>
  <si>
    <t xml:space="preserve">   and investment property</t>
  </si>
  <si>
    <t>Unappropriated</t>
  </si>
  <si>
    <t>Redemption of commercial papers</t>
  </si>
  <si>
    <t>Net change in cash and cash equivalents</t>
  </si>
  <si>
    <t>Fixed deposits with licensed financial institutions</t>
  </si>
  <si>
    <t>8.</t>
  </si>
  <si>
    <t>Gross interest income</t>
  </si>
  <si>
    <t>Gross interest expense</t>
  </si>
  <si>
    <t>9.</t>
  </si>
  <si>
    <t>Net profit for the current quarter was RM13.0 million, higher than the preceding quarter of RM10.0 million. The higher net profit was mainly due to the growth in revenue arising from its loan financing operations.</t>
  </si>
  <si>
    <t>30/09/2007</t>
  </si>
  <si>
    <t>30/09/2006</t>
  </si>
  <si>
    <t xml:space="preserve">   QUARTER</t>
  </si>
  <si>
    <t xml:space="preserve">     Included within short</t>
  </si>
  <si>
    <t xml:space="preserve">         Purchase consideration</t>
  </si>
  <si>
    <t xml:space="preserve">         Sales proceeds</t>
  </si>
  <si>
    <t xml:space="preserve">      Included within long term investments:</t>
  </si>
  <si>
    <t xml:space="preserve">          At cost</t>
  </si>
  <si>
    <t xml:space="preserve">          At carrying/book value  </t>
  </si>
  <si>
    <t xml:space="preserve">          At market value</t>
  </si>
  <si>
    <t xml:space="preserve">         At cost</t>
  </si>
  <si>
    <t xml:space="preserve">         At carrying/book value</t>
  </si>
  <si>
    <t xml:space="preserve">         At market value</t>
  </si>
  <si>
    <t>- Fixed Rate Medium Term Notes</t>
  </si>
  <si>
    <t>- Fixed Rate Serial Bonds</t>
  </si>
  <si>
    <t>- Underwritten Commercial Papers</t>
  </si>
  <si>
    <t>- Term Loan</t>
  </si>
  <si>
    <t>- Trust Receipts</t>
  </si>
  <si>
    <t>- Bankers' Acceptance</t>
  </si>
  <si>
    <t>- Revolving Credit</t>
  </si>
  <si>
    <t>- Bridging Loan</t>
  </si>
  <si>
    <t>- Fixed Rate Term Loan</t>
  </si>
  <si>
    <t xml:space="preserve">Intersegment </t>
  </si>
  <si>
    <t xml:space="preserve">   operations</t>
  </si>
  <si>
    <t>Over/(Under)provision in</t>
  </si>
  <si>
    <t>As at 1 April 2006</t>
  </si>
  <si>
    <t>Gain on disposals of investments</t>
  </si>
  <si>
    <t>Proceeds from disposals of investments</t>
  </si>
  <si>
    <t>External sales</t>
  </si>
  <si>
    <t xml:space="preserve">   sales</t>
  </si>
  <si>
    <t>Total revenue</t>
  </si>
  <si>
    <t xml:space="preserve">         Gain on disposals   </t>
  </si>
  <si>
    <t xml:space="preserve">     Included within short term investments: </t>
  </si>
  <si>
    <t xml:space="preserve">Profit/(loss) from </t>
  </si>
  <si>
    <t xml:space="preserve">   amortisation</t>
  </si>
  <si>
    <t>There were no sales of unquoted investments and/or properties by the Group for the current quarter and financial period ended 30 September 2007.</t>
  </si>
  <si>
    <t xml:space="preserve">       term investments:</t>
  </si>
  <si>
    <t>Depreciation and</t>
  </si>
  <si>
    <t xml:space="preserve">                          QUARTER</t>
  </si>
  <si>
    <t xml:space="preserve">     QUARTER</t>
  </si>
  <si>
    <t>CUMULATIVE  QUARTER</t>
  </si>
  <si>
    <t xml:space="preserve">    QUARTER</t>
  </si>
  <si>
    <t xml:space="preserve">      CURRENT</t>
  </si>
  <si>
    <t xml:space="preserve">   30/09/2007</t>
  </si>
  <si>
    <t xml:space="preserve">                             QUARTER</t>
  </si>
  <si>
    <t xml:space="preserve">            CUMULATIVE</t>
  </si>
  <si>
    <t xml:space="preserve"> Short Term</t>
  </si>
  <si>
    <t xml:space="preserve"> Long Term</t>
  </si>
  <si>
    <t>SIGNIFICANT ACCOUNTING POLICIES (CONT'D)</t>
  </si>
  <si>
    <t xml:space="preserve">For the current quarter under review, the Group recorded a revenue of RM34.5 million  compared to RM28.1 million in the preceding quarter. The recent salary hike for civil servants have resulted in improved loan disbursements, which contributed to the growth in interest income and commission. </t>
  </si>
  <si>
    <t>Date: 23 November 2007</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</si>
</sst>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0\)"/>
    <numFmt numFmtId="166" formatCode="\$#,##0;\(\$#,##0\)"/>
    <numFmt numFmtId="167" formatCode="#,##0;\(#,##0\)"/>
    <numFmt numFmtId="168" formatCode="0.00_)"/>
    <numFmt numFmtId="169" formatCode="dd/mm/yyyy"/>
    <numFmt numFmtId="170" formatCode="#,##0,_);\(#,##0,\)"/>
    <numFmt numFmtId="171" formatCode="d/m/yyyy"/>
    <numFmt numFmtId="172" formatCode="0.00_);\(0.00\)"/>
    <numFmt numFmtId="173" formatCode="0.000_);\(0.000\)"/>
    <numFmt numFmtId="174" formatCode="_(* #,##0.00_);_(* \(#,##0.00\);_(* &quot;-&quot;???_);_(@_)"/>
    <numFmt numFmtId="175" formatCode="_(* #,##0.0_);_(* \(#,##0.0\);_(* &quot;-&quot;??_);_(@_)"/>
    <numFmt numFmtId="176" formatCode="#,##0_,\);\(#,##0,\)"/>
    <numFmt numFmtId="177" formatCode="[$-409]dddd\,\ mmmm\ dd\,\ yyyy"/>
  </numFmts>
  <fonts count="29">
    <font>
      <sz val="10"/>
      <name val="Helv"/>
      <family val="0"/>
    </font>
    <font>
      <i/>
      <sz val="10"/>
      <name val="Helv"/>
      <family val="0"/>
    </font>
    <font>
      <b/>
      <sz val="10"/>
      <name val="Helv"/>
      <family val="0"/>
    </font>
    <font>
      <sz val="12"/>
      <name val="Helv"/>
      <family val="0"/>
    </font>
    <font>
      <sz val="10"/>
      <name val="Arial"/>
      <family val="0"/>
    </font>
    <font>
      <sz val="10"/>
      <name val="Courier"/>
      <family val="0"/>
    </font>
    <font>
      <sz val="10"/>
      <name val="Times New Roman"/>
      <family val="0"/>
    </font>
    <font>
      <sz val="12"/>
      <name val="Arial"/>
      <family val="0"/>
    </font>
    <font>
      <b/>
      <sz val="18"/>
      <name val="Arial"/>
      <family val="0"/>
    </font>
    <font>
      <b/>
      <sz val="12"/>
      <name val="Arial"/>
      <family val="0"/>
    </font>
    <font>
      <sz val="8"/>
      <name val="Helv"/>
      <family val="0"/>
    </font>
    <font>
      <u val="single"/>
      <sz val="10"/>
      <color indexed="36"/>
      <name val="Arial"/>
      <family val="0"/>
    </font>
    <font>
      <u val="single"/>
      <sz val="10"/>
      <color indexed="12"/>
      <name val="Arial"/>
      <family val="0"/>
    </font>
    <font>
      <b/>
      <i/>
      <sz val="16"/>
      <name val="Helv"/>
      <family val="0"/>
    </font>
    <font>
      <sz val="8"/>
      <name val="Arial"/>
      <family val="0"/>
    </font>
    <font>
      <sz val="14"/>
      <name val="Times New Roman"/>
      <family val="1"/>
    </font>
    <font>
      <b/>
      <sz val="14"/>
      <name val="Times New Roman"/>
      <family val="1"/>
    </font>
    <font>
      <b/>
      <u val="single"/>
      <sz val="14"/>
      <name val="Times New Roman"/>
      <family val="1"/>
    </font>
    <font>
      <sz val="15"/>
      <name val="Times New Roman"/>
      <family val="1"/>
    </font>
    <font>
      <b/>
      <sz val="15"/>
      <name val="Times New Roman"/>
      <family val="1"/>
    </font>
    <font>
      <sz val="15"/>
      <name val="Helv"/>
      <family val="0"/>
    </font>
    <font>
      <b/>
      <u val="single"/>
      <sz val="15"/>
      <name val="Times New Roman"/>
      <family val="1"/>
    </font>
    <font>
      <sz val="15"/>
      <name val="Arial"/>
      <family val="0"/>
    </font>
    <font>
      <b/>
      <sz val="14"/>
      <color indexed="10"/>
      <name val="Times New Roman"/>
      <family val="1"/>
    </font>
    <font>
      <sz val="13"/>
      <name val="Times New Roman"/>
      <family val="1"/>
    </font>
    <font>
      <sz val="13"/>
      <name val="Helv"/>
      <family val="0"/>
    </font>
    <font>
      <b/>
      <sz val="13"/>
      <name val="Times New Roman"/>
      <family val="1"/>
    </font>
    <font>
      <sz val="12"/>
      <name val="Times New Roman"/>
      <family val="1"/>
    </font>
    <font>
      <vertAlign val="subscript"/>
      <sz val="15"/>
      <name val="Times New Roman"/>
      <family val="1"/>
    </font>
  </fonts>
  <fills count="3">
    <fill>
      <patternFill/>
    </fill>
    <fill>
      <patternFill patternType="gray125"/>
    </fill>
    <fill>
      <patternFill patternType="solid">
        <fgColor indexed="41"/>
        <bgColor indexed="64"/>
      </patternFill>
    </fill>
  </fills>
  <borders count="19">
    <border>
      <left/>
      <right/>
      <top/>
      <bottom/>
      <diagonal/>
    </border>
    <border>
      <left>
        <color indexed="63"/>
      </left>
      <right>
        <color indexed="63"/>
      </right>
      <top style="thin"/>
      <bottom style="double"/>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41" fontId="4" fillId="0" borderId="0" applyFont="0" applyFill="0" applyBorder="0" applyAlignment="0" applyProtection="0"/>
    <xf numFmtId="167" fontId="6" fillId="0" borderId="0">
      <alignment/>
      <protection/>
    </xf>
    <xf numFmtId="44" fontId="4" fillId="0" borderId="0" applyFont="0" applyFill="0" applyBorder="0" applyAlignment="0" applyProtection="0"/>
    <xf numFmtId="42" fontId="4" fillId="0" borderId="0" applyFont="0" applyFill="0" applyBorder="0" applyAlignment="0" applyProtection="0"/>
    <xf numFmtId="165" fontId="6" fillId="0" borderId="0">
      <alignment/>
      <protection/>
    </xf>
    <xf numFmtId="0" fontId="7" fillId="0" borderId="0" applyProtection="0">
      <alignment/>
    </xf>
    <xf numFmtId="166" fontId="6" fillId="0" borderId="0">
      <alignment/>
      <protection/>
    </xf>
    <xf numFmtId="2" fontId="7" fillId="0" borderId="0" applyProtection="0">
      <alignment/>
    </xf>
    <xf numFmtId="0" fontId="11" fillId="0" borderId="0" applyNumberFormat="0" applyFill="0" applyBorder="0" applyAlignment="0" applyProtection="0"/>
    <xf numFmtId="0" fontId="8" fillId="0" borderId="0" applyProtection="0">
      <alignment/>
    </xf>
    <xf numFmtId="0" fontId="9" fillId="0" borderId="0" applyProtection="0">
      <alignment/>
    </xf>
    <xf numFmtId="0" fontId="12" fillId="0" borderId="0" applyNumberFormat="0" applyFill="0" applyBorder="0" applyAlignment="0" applyProtection="0"/>
    <xf numFmtId="168" fontId="1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9" fontId="4" fillId="0" borderId="0" applyFont="0" applyFill="0" applyBorder="0" applyAlignment="0" applyProtection="0"/>
    <xf numFmtId="0" fontId="7" fillId="0" borderId="1" applyProtection="0">
      <alignment/>
    </xf>
  </cellStyleXfs>
  <cellXfs count="386">
    <xf numFmtId="0" fontId="0" fillId="0" borderId="0" xfId="0" applyAlignment="1">
      <alignment/>
    </xf>
    <xf numFmtId="0" fontId="15" fillId="0" borderId="0" xfId="0" applyFont="1" applyAlignment="1">
      <alignment/>
    </xf>
    <xf numFmtId="0" fontId="15" fillId="2" borderId="0" xfId="0" applyFont="1" applyFill="1" applyAlignment="1">
      <alignment/>
    </xf>
    <xf numFmtId="164" fontId="15" fillId="0" borderId="0" xfId="0" applyNumberFormat="1" applyFont="1" applyAlignment="1">
      <alignment/>
    </xf>
    <xf numFmtId="164" fontId="15" fillId="2" borderId="0" xfId="0" applyNumberFormat="1" applyFont="1" applyFill="1" applyAlignment="1">
      <alignment/>
    </xf>
    <xf numFmtId="41" fontId="15" fillId="0" borderId="0" xfId="0" applyNumberFormat="1" applyFont="1" applyAlignment="1">
      <alignment/>
    </xf>
    <xf numFmtId="164" fontId="15" fillId="0" borderId="2" xfId="0" applyNumberFormat="1" applyFont="1" applyBorder="1" applyAlignment="1">
      <alignment horizontal="right"/>
    </xf>
    <xf numFmtId="164" fontId="15" fillId="2" borderId="2" xfId="0" applyNumberFormat="1" applyFont="1" applyFill="1" applyBorder="1" applyAlignment="1">
      <alignment horizontal="right"/>
    </xf>
    <xf numFmtId="164" fontId="15" fillId="0" borderId="0" xfId="0" applyNumberFormat="1" applyFont="1" applyBorder="1" applyAlignment="1">
      <alignment horizontal="right"/>
    </xf>
    <xf numFmtId="164" fontId="15" fillId="2" borderId="0" xfId="0" applyNumberFormat="1" applyFont="1" applyFill="1" applyBorder="1" applyAlignment="1">
      <alignment horizontal="right"/>
    </xf>
    <xf numFmtId="164" fontId="15" fillId="0" borderId="1" xfId="15" applyNumberFormat="1" applyFont="1" applyBorder="1" applyAlignment="1">
      <alignment/>
    </xf>
    <xf numFmtId="164" fontId="15" fillId="2" borderId="1" xfId="15" applyNumberFormat="1" applyFont="1" applyFill="1" applyBorder="1" applyAlignment="1">
      <alignment/>
    </xf>
    <xf numFmtId="164" fontId="15" fillId="0" borderId="0" xfId="15" applyNumberFormat="1" applyFont="1" applyBorder="1" applyAlignment="1">
      <alignment/>
    </xf>
    <xf numFmtId="164" fontId="15" fillId="2" borderId="0" xfId="15" applyNumberFormat="1" applyFont="1" applyFill="1" applyBorder="1" applyAlignment="1">
      <alignment/>
    </xf>
    <xf numFmtId="0" fontId="15" fillId="0" borderId="0" xfId="0" applyFont="1" applyAlignment="1">
      <alignment horizontal="left"/>
    </xf>
    <xf numFmtId="0" fontId="16" fillId="0" borderId="0" xfId="0" applyFont="1" applyAlignment="1">
      <alignment/>
    </xf>
    <xf numFmtId="0" fontId="15" fillId="0" borderId="0" xfId="0" applyFont="1" applyAlignment="1">
      <alignment horizontal="centerContinuous"/>
    </xf>
    <xf numFmtId="0" fontId="16" fillId="0" borderId="0" xfId="0" applyFont="1" applyAlignment="1">
      <alignment horizontal="centerContinuous"/>
    </xf>
    <xf numFmtId="0" fontId="16" fillId="0" borderId="0" xfId="0" applyFont="1" applyAlignment="1">
      <alignment horizontal="left"/>
    </xf>
    <xf numFmtId="164" fontId="16" fillId="0" borderId="0" xfId="15" applyNumberFormat="1" applyFont="1" applyBorder="1" applyAlignment="1">
      <alignment/>
    </xf>
    <xf numFmtId="0" fontId="16" fillId="0" borderId="0" xfId="0" applyFont="1" applyAlignment="1">
      <alignment/>
    </xf>
    <xf numFmtId="0" fontId="15" fillId="0" borderId="0" xfId="0" applyFont="1" applyFill="1" applyBorder="1" applyAlignment="1">
      <alignment/>
    </xf>
    <xf numFmtId="0" fontId="15" fillId="0" borderId="0" xfId="0" applyNumberFormat="1" applyFont="1" applyAlignment="1">
      <alignment horizontal="center"/>
    </xf>
    <xf numFmtId="0" fontId="16" fillId="0" borderId="0" xfId="0" applyNumberFormat="1" applyFont="1" applyAlignment="1">
      <alignment horizontal="center"/>
    </xf>
    <xf numFmtId="164" fontId="15" fillId="0" borderId="0" xfId="15" applyNumberFormat="1" applyFont="1" applyBorder="1" applyAlignment="1">
      <alignment horizontal="right"/>
    </xf>
    <xf numFmtId="164" fontId="15" fillId="0" borderId="0" xfId="15" applyNumberFormat="1" applyFont="1" applyAlignment="1">
      <alignment horizontal="center"/>
    </xf>
    <xf numFmtId="164" fontId="15" fillId="0" borderId="0" xfId="15" applyNumberFormat="1" applyFont="1" applyBorder="1" applyAlignment="1">
      <alignment horizontal="center"/>
    </xf>
    <xf numFmtId="164" fontId="16" fillId="0" borderId="0" xfId="15" applyNumberFormat="1" applyFont="1" applyBorder="1" applyAlignment="1">
      <alignment horizontal="centerContinuous"/>
    </xf>
    <xf numFmtId="0" fontId="15" fillId="0" borderId="3" xfId="0" applyFont="1" applyBorder="1" applyAlignment="1">
      <alignment/>
    </xf>
    <xf numFmtId="0" fontId="15" fillId="0" borderId="0" xfId="0" applyFont="1" applyAlignment="1">
      <alignment horizontal="center"/>
    </xf>
    <xf numFmtId="0" fontId="16" fillId="0" borderId="0" xfId="0" applyFont="1" applyAlignment="1" quotePrefix="1">
      <alignment horizontal="left"/>
    </xf>
    <xf numFmtId="0" fontId="18" fillId="0" borderId="0" xfId="0" applyFont="1" applyAlignment="1">
      <alignment horizontal="justify" vertical="top" wrapText="1"/>
    </xf>
    <xf numFmtId="0" fontId="16" fillId="0" borderId="0" xfId="0" applyFont="1" applyAlignment="1" quotePrefix="1">
      <alignment horizontal="center"/>
    </xf>
    <xf numFmtId="0" fontId="18" fillId="0" borderId="0" xfId="0" applyFont="1" applyBorder="1" applyAlignment="1">
      <alignment horizontal="right"/>
    </xf>
    <xf numFmtId="0" fontId="16" fillId="0" borderId="0" xfId="0" applyFont="1" applyAlignment="1">
      <alignment horizontal="center"/>
    </xf>
    <xf numFmtId="37" fontId="15" fillId="0" borderId="0" xfId="0" applyNumberFormat="1" applyFont="1" applyAlignment="1">
      <alignment/>
    </xf>
    <xf numFmtId="0" fontId="19" fillId="0" borderId="0" xfId="0" applyFont="1" applyAlignment="1">
      <alignment horizontal="left"/>
    </xf>
    <xf numFmtId="0" fontId="18" fillId="0" borderId="0" xfId="0" applyFont="1" applyAlignment="1">
      <alignment horizontal="centerContinuous"/>
    </xf>
    <xf numFmtId="0" fontId="19" fillId="0" borderId="0" xfId="0" applyFont="1" applyAlignment="1">
      <alignment horizontal="centerContinuous"/>
    </xf>
    <xf numFmtId="0" fontId="18" fillId="0" borderId="0" xfId="0" applyFont="1" applyAlignment="1">
      <alignment/>
    </xf>
    <xf numFmtId="0" fontId="20" fillId="0" borderId="0" xfId="0" applyFont="1" applyAlignment="1">
      <alignment/>
    </xf>
    <xf numFmtId="0" fontId="19" fillId="0" borderId="0" xfId="0" applyFont="1" applyAlignment="1">
      <alignment/>
    </xf>
    <xf numFmtId="0" fontId="18" fillId="0" borderId="0" xfId="0" applyFont="1" applyBorder="1" applyAlignment="1">
      <alignment horizontal="centerContinuous"/>
    </xf>
    <xf numFmtId="0" fontId="19" fillId="0" borderId="0" xfId="0" applyFont="1" applyBorder="1" applyAlignment="1">
      <alignment horizontal="centerContinuous"/>
    </xf>
    <xf numFmtId="0" fontId="18" fillId="0" borderId="0" xfId="0" applyFont="1" applyBorder="1" applyAlignment="1">
      <alignment/>
    </xf>
    <xf numFmtId="0" fontId="21" fillId="0" borderId="0" xfId="0" applyFont="1" applyAlignment="1">
      <alignment horizontal="left"/>
    </xf>
    <xf numFmtId="0" fontId="18" fillId="0" borderId="0" xfId="0" applyFont="1" applyAlignment="1">
      <alignment horizontal="left"/>
    </xf>
    <xf numFmtId="0" fontId="18" fillId="0" borderId="0" xfId="0" applyFont="1" applyAlignment="1">
      <alignment vertical="top" wrapText="1"/>
    </xf>
    <xf numFmtId="0" fontId="20" fillId="0" borderId="0" xfId="0" applyFont="1" applyAlignment="1">
      <alignment vertical="top" wrapText="1"/>
    </xf>
    <xf numFmtId="164" fontId="19" fillId="0" borderId="0" xfId="15" applyNumberFormat="1" applyFont="1" applyBorder="1" applyAlignment="1">
      <alignment/>
    </xf>
    <xf numFmtId="164" fontId="18" fillId="0" borderId="0" xfId="15" applyNumberFormat="1" applyFont="1" applyBorder="1" applyAlignment="1">
      <alignment/>
    </xf>
    <xf numFmtId="0" fontId="18" fillId="0" borderId="0" xfId="0" applyFont="1" applyAlignment="1">
      <alignment/>
    </xf>
    <xf numFmtId="0" fontId="19" fillId="0" borderId="0" xfId="0" applyFont="1" applyAlignment="1">
      <alignment/>
    </xf>
    <xf numFmtId="0" fontId="18" fillId="0" borderId="0" xfId="0" applyNumberFormat="1" applyFont="1" applyAlignment="1" quotePrefix="1">
      <alignment horizontal="left"/>
    </xf>
    <xf numFmtId="0" fontId="19" fillId="0" borderId="0" xfId="0" applyFont="1" applyBorder="1" applyAlignment="1">
      <alignment horizontal="left"/>
    </xf>
    <xf numFmtId="0" fontId="18" fillId="0" borderId="0" xfId="0" applyFont="1" applyBorder="1" applyAlignment="1">
      <alignment horizontal="left"/>
    </xf>
    <xf numFmtId="0" fontId="18" fillId="0" borderId="0" xfId="0" applyFont="1" applyAlignment="1">
      <alignment horizontal="right"/>
    </xf>
    <xf numFmtId="0" fontId="19" fillId="0" borderId="0" xfId="0" applyFont="1" applyAlignment="1">
      <alignment horizontal="justify" vertical="top" wrapText="1"/>
    </xf>
    <xf numFmtId="0" fontId="18" fillId="0" borderId="0" xfId="0" applyNumberFormat="1" applyFont="1" applyBorder="1" applyAlignment="1" quotePrefix="1">
      <alignment horizontal="left"/>
    </xf>
    <xf numFmtId="164" fontId="18" fillId="0" borderId="0" xfId="15" applyNumberFormat="1" applyFont="1" applyAlignment="1">
      <alignment/>
    </xf>
    <xf numFmtId="1" fontId="19" fillId="0" borderId="0" xfId="0" applyNumberFormat="1" applyFont="1" applyAlignment="1">
      <alignment horizontal="left"/>
    </xf>
    <xf numFmtId="1" fontId="18" fillId="0" borderId="0" xfId="0" applyNumberFormat="1" applyFont="1" applyAlignment="1">
      <alignment horizontal="left"/>
    </xf>
    <xf numFmtId="1" fontId="19" fillId="0" borderId="0" xfId="0" applyNumberFormat="1" applyFont="1" applyBorder="1" applyAlignment="1">
      <alignment horizontal="left"/>
    </xf>
    <xf numFmtId="1" fontId="18" fillId="0" borderId="0" xfId="0" applyNumberFormat="1" applyFont="1" applyBorder="1" applyAlignment="1">
      <alignment horizontal="left"/>
    </xf>
    <xf numFmtId="49" fontId="18" fillId="0" borderId="0" xfId="0" applyNumberFormat="1" applyFont="1" applyAlignment="1" quotePrefix="1">
      <alignment horizontal="left"/>
    </xf>
    <xf numFmtId="49" fontId="18" fillId="0" borderId="0" xfId="0" applyNumberFormat="1" applyFont="1" applyAlignment="1">
      <alignment horizontal="left" vertical="top"/>
    </xf>
    <xf numFmtId="49" fontId="18" fillId="0" borderId="0" xfId="0" applyNumberFormat="1" applyFont="1" applyBorder="1" applyAlignment="1">
      <alignment horizontal="left" vertical="top"/>
    </xf>
    <xf numFmtId="0" fontId="18" fillId="0" borderId="0" xfId="0" applyFont="1" applyBorder="1" applyAlignment="1">
      <alignment horizontal="justify" vertical="top" wrapText="1"/>
    </xf>
    <xf numFmtId="1" fontId="19" fillId="0" borderId="0" xfId="0" applyNumberFormat="1" applyFont="1" applyFill="1" applyAlignment="1">
      <alignment horizontal="left"/>
    </xf>
    <xf numFmtId="0" fontId="19" fillId="0" borderId="0" xfId="0" applyFont="1" applyFill="1" applyAlignment="1">
      <alignment horizontal="left"/>
    </xf>
    <xf numFmtId="0" fontId="18" fillId="0" borderId="0" xfId="0" applyFont="1" applyFill="1" applyAlignment="1">
      <alignment horizontal="centerContinuous"/>
    </xf>
    <xf numFmtId="0" fontId="18" fillId="0" borderId="0" xfId="0" applyFont="1" applyFill="1" applyAlignment="1">
      <alignment/>
    </xf>
    <xf numFmtId="0" fontId="18" fillId="0" borderId="0" xfId="0" applyFont="1" applyFill="1" applyAlignment="1">
      <alignment horizontal="justify" vertical="top" wrapText="1"/>
    </xf>
    <xf numFmtId="0" fontId="18" fillId="0" borderId="0" xfId="0" applyFont="1" applyFill="1" applyAlignment="1">
      <alignment vertical="top" wrapText="1"/>
    </xf>
    <xf numFmtId="0" fontId="18" fillId="0" borderId="0" xfId="0" applyFont="1" applyFill="1" applyBorder="1" applyAlignment="1">
      <alignment/>
    </xf>
    <xf numFmtId="0" fontId="18" fillId="0" borderId="0" xfId="0" applyNumberFormat="1" applyFont="1" applyAlignment="1">
      <alignment horizontal="center"/>
    </xf>
    <xf numFmtId="171" fontId="18" fillId="0" borderId="0" xfId="0" applyNumberFormat="1" applyFont="1" applyBorder="1" applyAlignment="1">
      <alignment horizontal="center"/>
    </xf>
    <xf numFmtId="0" fontId="19" fillId="0" borderId="0" xfId="0" applyNumberFormat="1" applyFont="1" applyBorder="1" applyAlignment="1">
      <alignment horizontal="center"/>
    </xf>
    <xf numFmtId="0" fontId="19" fillId="0" borderId="0" xfId="0" applyNumberFormat="1" applyFont="1" applyAlignment="1">
      <alignment horizontal="center"/>
    </xf>
    <xf numFmtId="0" fontId="19" fillId="0" borderId="0" xfId="0" applyNumberFormat="1" applyFont="1" applyBorder="1" applyAlignment="1" quotePrefix="1">
      <alignment horizontal="center"/>
    </xf>
    <xf numFmtId="164" fontId="18" fillId="0" borderId="0" xfId="15" applyNumberFormat="1" applyFont="1" applyBorder="1" applyAlignment="1">
      <alignment horizontal="right"/>
    </xf>
    <xf numFmtId="164" fontId="18" fillId="0" borderId="0" xfId="0" applyNumberFormat="1" applyFont="1" applyBorder="1" applyAlignment="1">
      <alignment/>
    </xf>
    <xf numFmtId="0" fontId="18" fillId="0" borderId="0" xfId="0" applyFont="1" applyAlignment="1">
      <alignment wrapText="1"/>
    </xf>
    <xf numFmtId="0" fontId="18" fillId="0" borderId="0" xfId="0" applyFont="1" applyAlignment="1">
      <alignment horizontal="justify" wrapText="1"/>
    </xf>
    <xf numFmtId="164" fontId="18" fillId="0" borderId="0" xfId="15" applyNumberFormat="1" applyFont="1" applyAlignment="1">
      <alignment horizontal="right" wrapText="1"/>
    </xf>
    <xf numFmtId="171" fontId="18" fillId="0" borderId="0" xfId="0" applyNumberFormat="1" applyFont="1" applyAlignment="1">
      <alignment horizontal="center"/>
    </xf>
    <xf numFmtId="164" fontId="18" fillId="0" borderId="0" xfId="15" applyNumberFormat="1" applyFont="1" applyAlignment="1">
      <alignment horizontal="center"/>
    </xf>
    <xf numFmtId="164" fontId="19" fillId="0" borderId="0" xfId="15" applyNumberFormat="1" applyFont="1" applyAlignment="1">
      <alignment horizontal="center"/>
    </xf>
    <xf numFmtId="164" fontId="18" fillId="0" borderId="0" xfId="15" applyNumberFormat="1" applyFont="1" applyBorder="1" applyAlignment="1">
      <alignment horizontal="center"/>
    </xf>
    <xf numFmtId="164" fontId="18" fillId="0" borderId="0" xfId="15" applyNumberFormat="1" applyFont="1" applyAlignment="1">
      <alignment horizontal="justify" wrapText="1"/>
    </xf>
    <xf numFmtId="49" fontId="18" fillId="0" borderId="0" xfId="0" applyNumberFormat="1" applyFont="1" applyAlignment="1">
      <alignment horizontal="left"/>
    </xf>
    <xf numFmtId="49" fontId="19" fillId="0" borderId="0" xfId="15" applyNumberFormat="1" applyFont="1" applyBorder="1" applyAlignment="1">
      <alignment/>
    </xf>
    <xf numFmtId="49" fontId="18" fillId="0" borderId="0" xfId="15" applyNumberFormat="1" applyFont="1" applyBorder="1" applyAlignment="1">
      <alignment/>
    </xf>
    <xf numFmtId="49" fontId="18" fillId="0" borderId="0" xfId="0" applyNumberFormat="1" applyFont="1" applyAlignment="1">
      <alignment/>
    </xf>
    <xf numFmtId="41" fontId="18" fillId="0" borderId="0" xfId="0" applyNumberFormat="1" applyFont="1" applyAlignment="1">
      <alignment horizontal="left"/>
    </xf>
    <xf numFmtId="41" fontId="18" fillId="0" borderId="0" xfId="0" applyNumberFormat="1" applyFont="1" applyAlignment="1" quotePrefix="1">
      <alignment horizontal="left"/>
    </xf>
    <xf numFmtId="41" fontId="18" fillId="0" borderId="0" xfId="0" applyNumberFormat="1" applyFont="1" applyAlignment="1">
      <alignment/>
    </xf>
    <xf numFmtId="41" fontId="18" fillId="0" borderId="0" xfId="0" applyNumberFormat="1" applyFont="1" applyAlignment="1">
      <alignment horizontal="center"/>
    </xf>
    <xf numFmtId="41" fontId="18" fillId="0" borderId="0" xfId="0" applyNumberFormat="1" applyFont="1" applyBorder="1" applyAlignment="1">
      <alignment/>
    </xf>
    <xf numFmtId="164" fontId="18" fillId="0" borderId="0" xfId="15" applyNumberFormat="1" applyFont="1" applyBorder="1" applyAlignment="1">
      <alignment/>
    </xf>
    <xf numFmtId="41" fontId="18" fillId="0" borderId="0" xfId="15" applyNumberFormat="1" applyFont="1" applyBorder="1" applyAlignment="1">
      <alignment horizontal="center"/>
    </xf>
    <xf numFmtId="1" fontId="18" fillId="0" borderId="0" xfId="0" applyNumberFormat="1" applyFont="1" applyAlignment="1" quotePrefix="1">
      <alignment horizontal="left"/>
    </xf>
    <xf numFmtId="0" fontId="19" fillId="0" borderId="0" xfId="0" applyFont="1" applyBorder="1" applyAlignment="1">
      <alignment/>
    </xf>
    <xf numFmtId="164" fontId="19" fillId="0" borderId="0" xfId="15" applyNumberFormat="1" applyFont="1" applyBorder="1" applyAlignment="1">
      <alignment horizontal="centerContinuous"/>
    </xf>
    <xf numFmtId="164" fontId="18" fillId="0" borderId="0" xfId="15" applyNumberFormat="1" applyFont="1" applyBorder="1" applyAlignment="1">
      <alignment horizontal="centerContinuous"/>
    </xf>
    <xf numFmtId="0" fontId="18" fillId="0" borderId="0" xfId="0" applyFont="1" applyBorder="1" applyAlignment="1">
      <alignment vertical="top" wrapText="1"/>
    </xf>
    <xf numFmtId="0" fontId="18" fillId="0" borderId="0" xfId="0" applyFont="1" applyBorder="1" applyAlignment="1">
      <alignment horizontal="justify" vertical="justify"/>
    </xf>
    <xf numFmtId="0" fontId="19" fillId="0" borderId="0" xfId="0" applyNumberFormat="1" applyFont="1" applyBorder="1" applyAlignment="1">
      <alignment horizontal="centerContinuous"/>
    </xf>
    <xf numFmtId="0" fontId="19" fillId="0" borderId="0" xfId="0" applyFont="1" applyAlignment="1" quotePrefix="1">
      <alignment horizontal="left"/>
    </xf>
    <xf numFmtId="0" fontId="22" fillId="0" borderId="0" xfId="0" applyFont="1" applyAlignment="1">
      <alignment horizontal="left"/>
    </xf>
    <xf numFmtId="0" fontId="22" fillId="0" borderId="0" xfId="0" applyFont="1" applyAlignment="1">
      <alignment/>
    </xf>
    <xf numFmtId="0" fontId="20" fillId="0" borderId="0" xfId="0" applyFont="1" applyAlignment="1">
      <alignment horizontal="left"/>
    </xf>
    <xf numFmtId="0" fontId="16" fillId="0" borderId="0" xfId="37" applyFont="1">
      <alignment/>
      <protection/>
    </xf>
    <xf numFmtId="0" fontId="15" fillId="0" borderId="0" xfId="37" applyFont="1">
      <alignment/>
      <protection/>
    </xf>
    <xf numFmtId="0" fontId="16" fillId="0" borderId="0" xfId="37" applyFont="1" applyAlignment="1">
      <alignment horizontal="center"/>
      <protection/>
    </xf>
    <xf numFmtId="0" fontId="15" fillId="0" borderId="0" xfId="37" applyFont="1" applyAlignment="1">
      <alignment horizontal="center"/>
      <protection/>
    </xf>
    <xf numFmtId="169" fontId="16" fillId="0" borderId="0" xfId="37" applyNumberFormat="1" applyFont="1" applyAlignment="1">
      <alignment horizontal="right"/>
      <protection/>
    </xf>
    <xf numFmtId="169" fontId="15" fillId="0" borderId="0" xfId="37" applyNumberFormat="1" applyFont="1" applyAlignment="1">
      <alignment horizontal="right"/>
      <protection/>
    </xf>
    <xf numFmtId="169" fontId="15" fillId="0" borderId="0" xfId="37" applyNumberFormat="1" applyFont="1" applyAlignment="1">
      <alignment horizontal="center"/>
      <protection/>
    </xf>
    <xf numFmtId="0" fontId="16" fillId="0" borderId="0" xfId="37" applyFont="1" applyAlignment="1">
      <alignment horizontal="right"/>
      <protection/>
    </xf>
    <xf numFmtId="0" fontId="15" fillId="0" borderId="0" xfId="37" applyFont="1" applyAlignment="1">
      <alignment horizontal="right"/>
      <protection/>
    </xf>
    <xf numFmtId="0" fontId="15" fillId="0" borderId="0" xfId="37" applyFont="1" quotePrefix="1">
      <alignment/>
      <protection/>
    </xf>
    <xf numFmtId="170" fontId="16" fillId="0" borderId="0" xfId="15" applyNumberFormat="1" applyFont="1" applyBorder="1" applyAlignment="1">
      <alignment horizontal="right"/>
    </xf>
    <xf numFmtId="170" fontId="15" fillId="0" borderId="0" xfId="15" applyNumberFormat="1" applyFont="1" applyBorder="1" applyAlignment="1">
      <alignment horizontal="right"/>
    </xf>
    <xf numFmtId="170" fontId="16" fillId="0" borderId="0" xfId="15" applyNumberFormat="1" applyFont="1" applyAlignment="1">
      <alignment horizontal="right"/>
    </xf>
    <xf numFmtId="170" fontId="15" fillId="0" borderId="0" xfId="15" applyNumberFormat="1" applyFont="1" applyAlignment="1">
      <alignment horizontal="right"/>
    </xf>
    <xf numFmtId="0" fontId="15" fillId="0" borderId="0" xfId="37" applyFont="1" applyBorder="1" quotePrefix="1">
      <alignment/>
      <protection/>
    </xf>
    <xf numFmtId="0" fontId="15" fillId="0" borderId="0" xfId="37" applyFont="1" applyBorder="1">
      <alignment/>
      <protection/>
    </xf>
    <xf numFmtId="164" fontId="16" fillId="0" borderId="0" xfId="15" applyNumberFormat="1" applyFont="1" applyBorder="1" applyAlignment="1">
      <alignment horizontal="right"/>
    </xf>
    <xf numFmtId="43" fontId="16" fillId="0" borderId="0" xfId="15" applyNumberFormat="1" applyFont="1" applyBorder="1" applyAlignment="1">
      <alignment horizontal="right"/>
    </xf>
    <xf numFmtId="43" fontId="15" fillId="0" borderId="0" xfId="15" applyFont="1" applyBorder="1" applyAlignment="1">
      <alignment horizontal="center"/>
    </xf>
    <xf numFmtId="164" fontId="16" fillId="0" borderId="0" xfId="15" applyNumberFormat="1" applyFont="1" applyBorder="1" applyAlignment="1">
      <alignment horizontal="center"/>
    </xf>
    <xf numFmtId="0" fontId="16" fillId="0" borderId="0" xfId="0" applyFont="1" applyAlignment="1">
      <alignment horizontal="right"/>
    </xf>
    <xf numFmtId="43" fontId="15" fillId="0" borderId="0" xfId="15" applyNumberFormat="1" applyFont="1" applyBorder="1" applyAlignment="1">
      <alignment horizontal="left"/>
    </xf>
    <xf numFmtId="43" fontId="15" fillId="0" borderId="0" xfId="15" applyNumberFormat="1" applyFont="1" applyBorder="1" applyAlignment="1">
      <alignment/>
    </xf>
    <xf numFmtId="43" fontId="15" fillId="0" borderId="0" xfId="15" applyNumberFormat="1" applyFont="1" applyBorder="1" applyAlignment="1">
      <alignment horizontal="center"/>
    </xf>
    <xf numFmtId="43" fontId="16" fillId="0" borderId="0" xfId="15" applyNumberFormat="1" applyFont="1" applyBorder="1" applyAlignment="1">
      <alignment horizontal="center"/>
    </xf>
    <xf numFmtId="0" fontId="16" fillId="0" borderId="0" xfId="37" applyFont="1" applyBorder="1" applyAlignment="1">
      <alignment horizontal="center"/>
      <protection/>
    </xf>
    <xf numFmtId="0" fontId="15" fillId="0" borderId="0" xfId="37" applyFont="1" applyBorder="1" applyAlignment="1">
      <alignment horizontal="center"/>
      <protection/>
    </xf>
    <xf numFmtId="0" fontId="16" fillId="0" borderId="0" xfId="0" applyNumberFormat="1" applyFont="1" applyAlignment="1" quotePrefix="1">
      <alignment horizontal="center"/>
    </xf>
    <xf numFmtId="169" fontId="16" fillId="0" borderId="0" xfId="0" applyNumberFormat="1" applyFont="1" applyAlignment="1">
      <alignment horizontal="center"/>
    </xf>
    <xf numFmtId="169" fontId="15" fillId="0" borderId="0" xfId="0" applyNumberFormat="1" applyFont="1" applyAlignment="1">
      <alignment horizontal="center"/>
    </xf>
    <xf numFmtId="0" fontId="15" fillId="0" borderId="0" xfId="0" applyFont="1" applyFill="1" applyAlignment="1">
      <alignment horizontal="left"/>
    </xf>
    <xf numFmtId="164" fontId="15" fillId="0" borderId="0" xfId="15" applyNumberFormat="1" applyFont="1" applyAlignment="1">
      <alignment horizontal="right"/>
    </xf>
    <xf numFmtId="164" fontId="16" fillId="0" borderId="0" xfId="15" applyNumberFormat="1" applyFont="1" applyAlignment="1">
      <alignment horizontal="right"/>
    </xf>
    <xf numFmtId="0" fontId="16" fillId="0" borderId="0" xfId="0" applyFont="1" applyFill="1" applyAlignment="1">
      <alignment horizontal="center"/>
    </xf>
    <xf numFmtId="43" fontId="16" fillId="0" borderId="0" xfId="15" applyFont="1" applyAlignment="1">
      <alignment horizontal="right"/>
    </xf>
    <xf numFmtId="170" fontId="16" fillId="0" borderId="3" xfId="15" applyNumberFormat="1" applyFont="1" applyBorder="1" applyAlignment="1">
      <alignment horizontal="right"/>
    </xf>
    <xf numFmtId="170" fontId="15" fillId="0" borderId="3" xfId="15" applyNumberFormat="1" applyFont="1" applyBorder="1" applyAlignment="1">
      <alignment horizontal="right"/>
    </xf>
    <xf numFmtId="0" fontId="16" fillId="0" borderId="0" xfId="0" applyFont="1" applyFill="1" applyBorder="1" applyAlignment="1">
      <alignment/>
    </xf>
    <xf numFmtId="164" fontId="15" fillId="0" borderId="0" xfId="15" applyNumberFormat="1" applyFont="1" applyAlignment="1">
      <alignment horizontal="centerContinuous"/>
    </xf>
    <xf numFmtId="164" fontId="16" fillId="0" borderId="0" xfId="15" applyNumberFormat="1" applyFont="1" applyAlignment="1">
      <alignment horizontal="centerContinuous"/>
    </xf>
    <xf numFmtId="170" fontId="16" fillId="0" borderId="0" xfId="15" applyNumberFormat="1" applyFont="1" applyBorder="1" applyAlignment="1">
      <alignment/>
    </xf>
    <xf numFmtId="170" fontId="15" fillId="0" borderId="0" xfId="15" applyNumberFormat="1" applyFont="1" applyBorder="1" applyAlignment="1">
      <alignment/>
    </xf>
    <xf numFmtId="170" fontId="16" fillId="0" borderId="3" xfId="15" applyNumberFormat="1" applyFont="1" applyBorder="1" applyAlignment="1">
      <alignment/>
    </xf>
    <xf numFmtId="170" fontId="15" fillId="0" borderId="3" xfId="15" applyNumberFormat="1" applyFont="1" applyBorder="1" applyAlignment="1">
      <alignment/>
    </xf>
    <xf numFmtId="164" fontId="15" fillId="0" borderId="0" xfId="15" applyNumberFormat="1" applyFont="1" applyAlignment="1">
      <alignment/>
    </xf>
    <xf numFmtId="164" fontId="16" fillId="0" borderId="0" xfId="15" applyNumberFormat="1" applyFont="1" applyAlignment="1">
      <alignment/>
    </xf>
    <xf numFmtId="170" fontId="16" fillId="0" borderId="1" xfId="15" applyNumberFormat="1" applyFont="1" applyBorder="1" applyAlignment="1">
      <alignment horizontal="right"/>
    </xf>
    <xf numFmtId="170" fontId="15" fillId="0" borderId="1" xfId="15" applyNumberFormat="1" applyFont="1" applyBorder="1" applyAlignment="1">
      <alignment horizontal="right"/>
    </xf>
    <xf numFmtId="43" fontId="16" fillId="0" borderId="0" xfId="15" applyFont="1" applyBorder="1" applyAlignment="1">
      <alignment horizontal="right"/>
    </xf>
    <xf numFmtId="164" fontId="15" fillId="0" borderId="0" xfId="15" applyNumberFormat="1" applyFont="1" applyAlignment="1">
      <alignment/>
    </xf>
    <xf numFmtId="43" fontId="16" fillId="0" borderId="4" xfId="15" applyFont="1" applyBorder="1" applyAlignment="1">
      <alignment horizontal="right"/>
    </xf>
    <xf numFmtId="43" fontId="15" fillId="0" borderId="0" xfId="15" applyFont="1" applyAlignment="1">
      <alignment horizontal="right"/>
    </xf>
    <xf numFmtId="43" fontId="15" fillId="0" borderId="4" xfId="15" applyFont="1" applyBorder="1" applyAlignment="1">
      <alignment horizontal="right"/>
    </xf>
    <xf numFmtId="164" fontId="16" fillId="0" borderId="4" xfId="15" applyNumberFormat="1" applyFont="1" applyBorder="1" applyAlignment="1">
      <alignment horizontal="right"/>
    </xf>
    <xf numFmtId="0" fontId="15" fillId="0" borderId="0" xfId="40" applyFont="1">
      <alignment/>
      <protection/>
    </xf>
    <xf numFmtId="0" fontId="16" fillId="0" borderId="0" xfId="0" applyNumberFormat="1" applyFont="1" applyAlignment="1">
      <alignment horizontal="left"/>
    </xf>
    <xf numFmtId="14" fontId="15" fillId="0" borderId="0" xfId="0" applyNumberFormat="1" applyFont="1" applyAlignment="1">
      <alignment horizontal="center"/>
    </xf>
    <xf numFmtId="0" fontId="16" fillId="0" borderId="3" xfId="0" applyNumberFormat="1" applyFont="1" applyBorder="1" applyAlignment="1">
      <alignment horizontal="center"/>
    </xf>
    <xf numFmtId="0" fontId="15" fillId="0" borderId="3" xfId="0" applyNumberFormat="1" applyFont="1" applyBorder="1" applyAlignment="1">
      <alignment horizontal="center"/>
    </xf>
    <xf numFmtId="170" fontId="16" fillId="0" borderId="5" xfId="15" applyNumberFormat="1" applyFont="1" applyBorder="1" applyAlignment="1">
      <alignment/>
    </xf>
    <xf numFmtId="170" fontId="15" fillId="0" borderId="5" xfId="15" applyNumberFormat="1" applyFont="1" applyBorder="1" applyAlignment="1">
      <alignment/>
    </xf>
    <xf numFmtId="170" fontId="16" fillId="0" borderId="6" xfId="15" applyNumberFormat="1" applyFont="1" applyBorder="1" applyAlignment="1">
      <alignment/>
    </xf>
    <xf numFmtId="170" fontId="15" fillId="0" borderId="6" xfId="15" applyNumberFormat="1" applyFont="1" applyBorder="1" applyAlignment="1">
      <alignment/>
    </xf>
    <xf numFmtId="170" fontId="16" fillId="0" borderId="7" xfId="15" applyNumberFormat="1" applyFont="1" applyBorder="1" applyAlignment="1">
      <alignment/>
    </xf>
    <xf numFmtId="170" fontId="15" fillId="0" borderId="7" xfId="15" applyNumberFormat="1" applyFont="1" applyBorder="1" applyAlignment="1">
      <alignment/>
    </xf>
    <xf numFmtId="170" fontId="16" fillId="0" borderId="2" xfId="15" applyNumberFormat="1" applyFont="1" applyBorder="1" applyAlignment="1">
      <alignment/>
    </xf>
    <xf numFmtId="170" fontId="15" fillId="0" borderId="2" xfId="15" applyNumberFormat="1" applyFont="1" applyBorder="1" applyAlignment="1">
      <alignment/>
    </xf>
    <xf numFmtId="170" fontId="16" fillId="0" borderId="7" xfId="15" applyNumberFormat="1" applyFont="1" applyBorder="1" applyAlignment="1">
      <alignment horizontal="right"/>
    </xf>
    <xf numFmtId="170" fontId="15" fillId="0" borderId="7" xfId="15" applyNumberFormat="1" applyFont="1" applyBorder="1" applyAlignment="1">
      <alignment horizontal="right"/>
    </xf>
    <xf numFmtId="170" fontId="16" fillId="0" borderId="8" xfId="15" applyNumberFormat="1" applyFont="1" applyBorder="1" applyAlignment="1">
      <alignment horizontal="right"/>
    </xf>
    <xf numFmtId="170" fontId="15" fillId="0" borderId="8" xfId="15" applyNumberFormat="1" applyFont="1" applyBorder="1" applyAlignment="1">
      <alignment horizontal="right"/>
    </xf>
    <xf numFmtId="170" fontId="16" fillId="0" borderId="5" xfId="15" applyNumberFormat="1" applyFont="1" applyBorder="1" applyAlignment="1">
      <alignment horizontal="right"/>
    </xf>
    <xf numFmtId="170" fontId="16" fillId="0" borderId="6" xfId="15" applyNumberFormat="1" applyFont="1" applyBorder="1" applyAlignment="1">
      <alignment horizontal="right"/>
    </xf>
    <xf numFmtId="170" fontId="15" fillId="0" borderId="5" xfId="15" applyNumberFormat="1" applyFont="1" applyBorder="1" applyAlignment="1">
      <alignment horizontal="right"/>
    </xf>
    <xf numFmtId="170" fontId="15" fillId="0" borderId="6" xfId="15" applyNumberFormat="1" applyFont="1" applyBorder="1" applyAlignment="1">
      <alignment horizontal="right"/>
    </xf>
    <xf numFmtId="43" fontId="15" fillId="0" borderId="6" xfId="15" applyFont="1" applyBorder="1" applyAlignment="1">
      <alignment horizontal="right"/>
    </xf>
    <xf numFmtId="170" fontId="16" fillId="0" borderId="3" xfId="15" applyNumberFormat="1" applyFont="1" applyBorder="1" applyAlignment="1">
      <alignment/>
    </xf>
    <xf numFmtId="170" fontId="15" fillId="0" borderId="3" xfId="15" applyNumberFormat="1" applyFont="1" applyBorder="1" applyAlignment="1">
      <alignment/>
    </xf>
    <xf numFmtId="170" fontId="16" fillId="0" borderId="8" xfId="15" applyNumberFormat="1" applyFont="1" applyBorder="1" applyAlignment="1">
      <alignment/>
    </xf>
    <xf numFmtId="170" fontId="15" fillId="0" borderId="8" xfId="15" applyNumberFormat="1" applyFont="1" applyBorder="1" applyAlignment="1">
      <alignment/>
    </xf>
    <xf numFmtId="43" fontId="16" fillId="0" borderId="4" xfId="15" applyNumberFormat="1" applyFont="1" applyBorder="1" applyAlignment="1">
      <alignment/>
    </xf>
    <xf numFmtId="43" fontId="15" fillId="0" borderId="0" xfId="15" applyNumberFormat="1" applyFont="1" applyBorder="1" applyAlignment="1">
      <alignment/>
    </xf>
    <xf numFmtId="0" fontId="15" fillId="0" borderId="0" xfId="39" applyFont="1">
      <alignment/>
      <protection/>
    </xf>
    <xf numFmtId="0" fontId="15" fillId="0" borderId="0" xfId="39" applyFont="1" applyAlignment="1">
      <alignment horizontal="center"/>
      <protection/>
    </xf>
    <xf numFmtId="0" fontId="16" fillId="0" borderId="0" xfId="39" applyFont="1" applyBorder="1">
      <alignment/>
      <protection/>
    </xf>
    <xf numFmtId="0" fontId="15" fillId="0" borderId="0" xfId="39" applyFont="1" applyBorder="1">
      <alignment/>
      <protection/>
    </xf>
    <xf numFmtId="0" fontId="16" fillId="0" borderId="0" xfId="39" applyFont="1">
      <alignment/>
      <protection/>
    </xf>
    <xf numFmtId="0" fontId="16" fillId="0" borderId="0" xfId="39" applyFont="1" applyAlignment="1">
      <alignment horizontal="center"/>
      <protection/>
    </xf>
    <xf numFmtId="0" fontId="16" fillId="0" borderId="0" xfId="39" applyFont="1" applyBorder="1" applyAlignment="1">
      <alignment horizontal="center"/>
      <protection/>
    </xf>
    <xf numFmtId="0" fontId="17" fillId="0" borderId="0" xfId="39" applyFont="1">
      <alignment/>
      <protection/>
    </xf>
    <xf numFmtId="0" fontId="15" fillId="0" borderId="9" xfId="39" applyFont="1" applyBorder="1">
      <alignment/>
      <protection/>
    </xf>
    <xf numFmtId="0" fontId="15" fillId="0" borderId="10" xfId="39" applyFont="1" applyBorder="1">
      <alignment/>
      <protection/>
    </xf>
    <xf numFmtId="0" fontId="15" fillId="0" borderId="11" xfId="39" applyFont="1" applyBorder="1" applyAlignment="1">
      <alignment horizontal="center"/>
      <protection/>
    </xf>
    <xf numFmtId="170" fontId="15" fillId="0" borderId="12" xfId="15" applyNumberFormat="1" applyFont="1" applyBorder="1" applyAlignment="1">
      <alignment horizontal="right"/>
    </xf>
    <xf numFmtId="43" fontId="15" fillId="0" borderId="0" xfId="15" applyFont="1" applyBorder="1" applyAlignment="1">
      <alignment horizontal="right"/>
    </xf>
    <xf numFmtId="170" fontId="15" fillId="0" borderId="13" xfId="15" applyNumberFormat="1" applyFont="1" applyBorder="1" applyAlignment="1">
      <alignment horizontal="right"/>
    </xf>
    <xf numFmtId="170" fontId="15" fillId="0" borderId="0" xfId="39" applyNumberFormat="1" applyFont="1" applyAlignment="1">
      <alignment horizontal="right"/>
      <protection/>
    </xf>
    <xf numFmtId="170" fontId="15" fillId="0" borderId="0" xfId="39" applyNumberFormat="1" applyFont="1" applyBorder="1" applyAlignment="1">
      <alignment horizontal="right"/>
      <protection/>
    </xf>
    <xf numFmtId="43" fontId="15" fillId="0" borderId="12" xfId="15" applyFont="1" applyBorder="1" applyAlignment="1">
      <alignment horizontal="right"/>
    </xf>
    <xf numFmtId="170" fontId="15" fillId="0" borderId="14" xfId="15" applyNumberFormat="1" applyFont="1" applyBorder="1" applyAlignment="1">
      <alignment horizontal="right"/>
    </xf>
    <xf numFmtId="170" fontId="15" fillId="0" borderId="15" xfId="15" applyNumberFormat="1" applyFont="1" applyBorder="1" applyAlignment="1">
      <alignment horizontal="right"/>
    </xf>
    <xf numFmtId="43" fontId="15" fillId="0" borderId="14" xfId="15" applyFont="1" applyBorder="1" applyAlignment="1">
      <alignment horizontal="right"/>
    </xf>
    <xf numFmtId="170" fontId="15" fillId="0" borderId="16" xfId="15" applyNumberFormat="1" applyFont="1" applyBorder="1" applyAlignment="1">
      <alignment horizontal="right"/>
    </xf>
    <xf numFmtId="170" fontId="15" fillId="0" borderId="12" xfId="39" applyNumberFormat="1" applyFont="1" applyBorder="1" applyAlignment="1">
      <alignment horizontal="right"/>
      <protection/>
    </xf>
    <xf numFmtId="170" fontId="15" fillId="0" borderId="13" xfId="39" applyNumberFormat="1" applyFont="1" applyBorder="1" applyAlignment="1">
      <alignment horizontal="right"/>
      <protection/>
    </xf>
    <xf numFmtId="170" fontId="16" fillId="0" borderId="0" xfId="39" applyNumberFormat="1" applyFont="1" applyAlignment="1">
      <alignment horizontal="right"/>
      <protection/>
    </xf>
    <xf numFmtId="170" fontId="16" fillId="0" borderId="12" xfId="39" applyNumberFormat="1" applyFont="1" applyBorder="1" applyAlignment="1">
      <alignment horizontal="right"/>
      <protection/>
    </xf>
    <xf numFmtId="170" fontId="16" fillId="0" borderId="0" xfId="39" applyNumberFormat="1" applyFont="1" applyBorder="1" applyAlignment="1">
      <alignment horizontal="right"/>
      <protection/>
    </xf>
    <xf numFmtId="170" fontId="16" fillId="0" borderId="13" xfId="39" applyNumberFormat="1" applyFont="1" applyBorder="1" applyAlignment="1">
      <alignment horizontal="right"/>
      <protection/>
    </xf>
    <xf numFmtId="43" fontId="15" fillId="0" borderId="3" xfId="15" applyFont="1" applyBorder="1" applyAlignment="1">
      <alignment horizontal="right"/>
    </xf>
    <xf numFmtId="43" fontId="15" fillId="0" borderId="17" xfId="15" applyFont="1" applyBorder="1" applyAlignment="1">
      <alignment horizontal="right"/>
    </xf>
    <xf numFmtId="170" fontId="15" fillId="0" borderId="18" xfId="15" applyNumberFormat="1" applyFont="1" applyBorder="1" applyAlignment="1">
      <alignment horizontal="right"/>
    </xf>
    <xf numFmtId="43" fontId="15" fillId="0" borderId="13" xfId="15" applyFont="1" applyBorder="1" applyAlignment="1">
      <alignment horizontal="right"/>
    </xf>
    <xf numFmtId="170" fontId="15" fillId="0" borderId="3" xfId="39" applyNumberFormat="1" applyFont="1" applyBorder="1" applyAlignment="1">
      <alignment horizontal="right"/>
      <protection/>
    </xf>
    <xf numFmtId="0" fontId="15" fillId="0" borderId="17" xfId="0" applyFont="1" applyBorder="1" applyAlignment="1">
      <alignment/>
    </xf>
    <xf numFmtId="0" fontId="15" fillId="0" borderId="18" xfId="0" applyFont="1" applyBorder="1" applyAlignment="1">
      <alignment/>
    </xf>
    <xf numFmtId="0" fontId="16" fillId="0" borderId="0" xfId="40" applyFont="1">
      <alignment/>
      <protection/>
    </xf>
    <xf numFmtId="0" fontId="16" fillId="0" borderId="0" xfId="40" applyFont="1" applyFill="1">
      <alignment/>
      <protection/>
    </xf>
    <xf numFmtId="0" fontId="16" fillId="0" borderId="0" xfId="40" applyFont="1" applyAlignment="1">
      <alignment horizontal="center"/>
      <protection/>
    </xf>
    <xf numFmtId="0" fontId="15" fillId="0" borderId="0" xfId="40" applyFont="1" applyAlignment="1">
      <alignment horizontal="center"/>
      <protection/>
    </xf>
    <xf numFmtId="38" fontId="16" fillId="0" borderId="0" xfId="38" applyNumberFormat="1" applyFont="1">
      <alignment/>
      <protection/>
    </xf>
    <xf numFmtId="38" fontId="23" fillId="0" borderId="0" xfId="38" applyNumberFormat="1" applyFont="1">
      <alignment/>
      <protection/>
    </xf>
    <xf numFmtId="38" fontId="15" fillId="0" borderId="0" xfId="40" applyNumberFormat="1" applyFont="1">
      <alignment/>
      <protection/>
    </xf>
    <xf numFmtId="38" fontId="15" fillId="0" borderId="0" xfId="15" applyNumberFormat="1" applyFont="1" applyAlignment="1">
      <alignment/>
    </xf>
    <xf numFmtId="38" fontId="16" fillId="0" borderId="0" xfId="15" applyNumberFormat="1" applyFont="1" applyAlignment="1">
      <alignment/>
    </xf>
    <xf numFmtId="38" fontId="15" fillId="0" borderId="0" xfId="38" applyNumberFormat="1" applyFont="1" applyAlignment="1">
      <alignment/>
      <protection/>
    </xf>
    <xf numFmtId="38" fontId="15" fillId="0" borderId="0" xfId="38" applyNumberFormat="1" applyFont="1" applyAlignment="1">
      <alignment horizontal="left" indent="1"/>
      <protection/>
    </xf>
    <xf numFmtId="170" fontId="16" fillId="0" borderId="0" xfId="15" applyNumberFormat="1" applyFont="1" applyFill="1" applyAlignment="1">
      <alignment/>
    </xf>
    <xf numFmtId="170" fontId="15" fillId="0" borderId="0" xfId="15" applyNumberFormat="1" applyFont="1" applyAlignment="1">
      <alignment/>
    </xf>
    <xf numFmtId="170" fontId="15" fillId="0" borderId="0" xfId="15" applyNumberFormat="1" applyFont="1" applyFill="1" applyAlignment="1">
      <alignment/>
    </xf>
    <xf numFmtId="170" fontId="16" fillId="0" borderId="0" xfId="40" applyNumberFormat="1" applyFont="1">
      <alignment/>
      <protection/>
    </xf>
    <xf numFmtId="170" fontId="15" fillId="0" borderId="0" xfId="40" applyNumberFormat="1" applyFont="1">
      <alignment/>
      <protection/>
    </xf>
    <xf numFmtId="43" fontId="15" fillId="0" borderId="0" xfId="15" applyFont="1" applyAlignment="1">
      <alignment/>
    </xf>
    <xf numFmtId="43" fontId="16" fillId="0" borderId="0" xfId="15" applyFont="1" applyFill="1" applyAlignment="1">
      <alignment/>
    </xf>
    <xf numFmtId="43" fontId="15" fillId="0" borderId="0" xfId="15" applyFont="1" applyAlignment="1">
      <alignment/>
    </xf>
    <xf numFmtId="170" fontId="16" fillId="0" borderId="3" xfId="15" applyNumberFormat="1" applyFont="1" applyFill="1" applyBorder="1" applyAlignment="1">
      <alignment/>
    </xf>
    <xf numFmtId="170" fontId="16" fillId="0" borderId="0" xfId="15" applyNumberFormat="1" applyFont="1" applyFill="1" applyBorder="1" applyAlignment="1">
      <alignment/>
    </xf>
    <xf numFmtId="170" fontId="15" fillId="0" borderId="0" xfId="15" applyNumberFormat="1" applyFont="1" applyFill="1" applyBorder="1" applyAlignment="1">
      <alignment/>
    </xf>
    <xf numFmtId="170" fontId="16" fillId="0" borderId="14" xfId="15" applyNumberFormat="1" applyFont="1" applyFill="1" applyBorder="1" applyAlignment="1">
      <alignment/>
    </xf>
    <xf numFmtId="170" fontId="15" fillId="0" borderId="14" xfId="15" applyNumberFormat="1" applyFont="1" applyFill="1" applyBorder="1" applyAlignment="1">
      <alignment/>
    </xf>
    <xf numFmtId="38" fontId="16" fillId="0" borderId="0" xfId="38" applyNumberFormat="1" applyFont="1" applyAlignment="1">
      <alignment/>
      <protection/>
    </xf>
    <xf numFmtId="38" fontId="23" fillId="0" borderId="0" xfId="38" applyNumberFormat="1" applyFont="1" applyAlignment="1">
      <alignment/>
      <protection/>
    </xf>
    <xf numFmtId="38" fontId="15" fillId="0" borderId="0" xfId="38" applyNumberFormat="1" applyFont="1">
      <alignment/>
      <protection/>
    </xf>
    <xf numFmtId="170" fontId="16" fillId="0" borderId="0" xfId="15" applyNumberFormat="1" applyFont="1" applyAlignment="1">
      <alignment/>
    </xf>
    <xf numFmtId="170" fontId="16" fillId="0" borderId="1" xfId="15" applyNumberFormat="1" applyFont="1" applyFill="1" applyBorder="1" applyAlignment="1">
      <alignment/>
    </xf>
    <xf numFmtId="170" fontId="15" fillId="0" borderId="1" xfId="15" applyNumberFormat="1" applyFont="1" applyFill="1" applyBorder="1" applyAlignment="1">
      <alignment/>
    </xf>
    <xf numFmtId="0" fontId="15" fillId="0" borderId="0" xfId="41" applyFont="1">
      <alignment/>
      <protection/>
    </xf>
    <xf numFmtId="41" fontId="16" fillId="0" borderId="0" xfId="0" applyNumberFormat="1" applyFont="1" applyFill="1" applyBorder="1" applyAlignment="1">
      <alignment/>
    </xf>
    <xf numFmtId="37" fontId="16" fillId="0" borderId="0" xfId="40" applyNumberFormat="1" applyFont="1">
      <alignment/>
      <protection/>
    </xf>
    <xf numFmtId="0" fontId="24" fillId="0" borderId="0" xfId="0" applyFont="1" applyBorder="1" applyAlignment="1">
      <alignment horizontal="center"/>
    </xf>
    <xf numFmtId="0" fontId="24" fillId="0" borderId="0" xfId="0" applyNumberFormat="1" applyFont="1" applyBorder="1" applyAlignment="1">
      <alignment horizontal="center"/>
    </xf>
    <xf numFmtId="0" fontId="24" fillId="0" borderId="0" xfId="0" applyFont="1" applyAlignment="1">
      <alignment horizontal="centerContinuous"/>
    </xf>
    <xf numFmtId="0" fontId="24" fillId="0" borderId="0" xfId="0" applyFont="1" applyAlignment="1">
      <alignment horizontal="center"/>
    </xf>
    <xf numFmtId="0" fontId="24" fillId="0" borderId="0" xfId="0" applyFont="1" applyAlignment="1">
      <alignment horizontal="justify" vertical="top" wrapText="1"/>
    </xf>
    <xf numFmtId="0" fontId="24" fillId="0" borderId="0" xfId="0" applyFont="1" applyAlignment="1">
      <alignment/>
    </xf>
    <xf numFmtId="0" fontId="26" fillId="0" borderId="0" xfId="0" applyFont="1" applyAlignment="1">
      <alignment horizontal="centerContinuous"/>
    </xf>
    <xf numFmtId="0" fontId="26" fillId="0" borderId="0" xfId="0" applyFont="1" applyAlignment="1">
      <alignment horizontal="center"/>
    </xf>
    <xf numFmtId="0" fontId="26" fillId="0" borderId="0" xfId="0" applyFont="1" applyBorder="1" applyAlignment="1">
      <alignment horizontal="left"/>
    </xf>
    <xf numFmtId="164" fontId="24" fillId="0" borderId="0" xfId="15" applyNumberFormat="1" applyFont="1" applyAlignment="1">
      <alignment/>
    </xf>
    <xf numFmtId="164" fontId="24" fillId="0" borderId="0" xfId="15" applyNumberFormat="1" applyFont="1" applyBorder="1" applyAlignment="1">
      <alignment/>
    </xf>
    <xf numFmtId="0" fontId="24" fillId="0" borderId="0" xfId="0" applyNumberFormat="1" applyFont="1" applyBorder="1" applyAlignment="1">
      <alignment horizontal="left"/>
    </xf>
    <xf numFmtId="164" fontId="24" fillId="0" borderId="1" xfId="15" applyNumberFormat="1" applyFont="1" applyBorder="1" applyAlignment="1">
      <alignment/>
    </xf>
    <xf numFmtId="0" fontId="26" fillId="0" borderId="0" xfId="0" applyFont="1" applyBorder="1" applyAlignment="1">
      <alignment/>
    </xf>
    <xf numFmtId="0" fontId="24" fillId="0" borderId="0" xfId="0" applyFont="1" applyBorder="1" applyAlignment="1">
      <alignment/>
    </xf>
    <xf numFmtId="164" fontId="24" fillId="0" borderId="3" xfId="15" applyNumberFormat="1" applyFont="1" applyBorder="1" applyAlignment="1">
      <alignment/>
    </xf>
    <xf numFmtId="164" fontId="24" fillId="0" borderId="14" xfId="15" applyNumberFormat="1" applyFont="1" applyBorder="1" applyAlignment="1">
      <alignment/>
    </xf>
    <xf numFmtId="0" fontId="24" fillId="0" borderId="0" xfId="0" applyFont="1" applyAlignment="1">
      <alignment horizontal="right"/>
    </xf>
    <xf numFmtId="0" fontId="24" fillId="0" borderId="0" xfId="0" applyNumberFormat="1" applyFont="1" applyBorder="1" applyAlignment="1" quotePrefix="1">
      <alignment horizontal="left"/>
    </xf>
    <xf numFmtId="0" fontId="24" fillId="0" borderId="0" xfId="0" applyFont="1" applyBorder="1" applyAlignment="1">
      <alignment horizontal="left"/>
    </xf>
    <xf numFmtId="0" fontId="25" fillId="0" borderId="0" xfId="0" applyFont="1" applyAlignment="1">
      <alignment/>
    </xf>
    <xf numFmtId="0" fontId="24" fillId="0" borderId="0" xfId="0" applyFont="1" applyAlignment="1">
      <alignment vertical="top" wrapText="1"/>
    </xf>
    <xf numFmtId="0" fontId="24" fillId="0" borderId="3" xfId="0" applyFont="1" applyBorder="1" applyAlignment="1">
      <alignment horizontal="right"/>
    </xf>
    <xf numFmtId="0" fontId="24" fillId="0" borderId="3" xfId="0" applyFont="1" applyBorder="1" applyAlignment="1">
      <alignment/>
    </xf>
    <xf numFmtId="1" fontId="24" fillId="0" borderId="0" xfId="0" applyNumberFormat="1" applyFont="1" applyAlignment="1">
      <alignment horizontal="left"/>
    </xf>
    <xf numFmtId="0" fontId="24" fillId="0" borderId="0" xfId="0" applyNumberFormat="1" applyFont="1" applyAlignment="1" quotePrefix="1">
      <alignment horizontal="left"/>
    </xf>
    <xf numFmtId="0" fontId="26" fillId="0" borderId="0" xfId="0" applyNumberFormat="1" applyFont="1" applyBorder="1" applyAlignment="1" quotePrefix="1">
      <alignment horizontal="left"/>
    </xf>
    <xf numFmtId="0" fontId="26" fillId="0" borderId="0" xfId="0" applyFont="1" applyAlignment="1">
      <alignment/>
    </xf>
    <xf numFmtId="0" fontId="26" fillId="0" borderId="0" xfId="0" applyNumberFormat="1" applyFont="1" applyAlignment="1">
      <alignment horizontal="centerContinuous"/>
    </xf>
    <xf numFmtId="0" fontId="26" fillId="0" borderId="0" xfId="0" applyNumberFormat="1" applyFont="1" applyAlignment="1">
      <alignment horizontal="center"/>
    </xf>
    <xf numFmtId="0" fontId="26" fillId="0" borderId="0" xfId="0" applyNumberFormat="1" applyFont="1" applyAlignment="1" quotePrefix="1">
      <alignment horizontal="left"/>
    </xf>
    <xf numFmtId="164" fontId="26" fillId="0" borderId="0" xfId="15" applyNumberFormat="1" applyFont="1" applyBorder="1" applyAlignment="1">
      <alignment/>
    </xf>
    <xf numFmtId="171" fontId="26" fillId="0" borderId="0" xfId="0" applyNumberFormat="1" applyFont="1" applyBorder="1" applyAlignment="1">
      <alignment horizontal="right"/>
    </xf>
    <xf numFmtId="0" fontId="26" fillId="0" borderId="0" xfId="0" applyNumberFormat="1" applyFont="1" applyBorder="1" applyAlignment="1">
      <alignment horizontal="center"/>
    </xf>
    <xf numFmtId="171" fontId="26" fillId="0" borderId="0" xfId="0" applyNumberFormat="1" applyFont="1" applyBorder="1" applyAlignment="1" quotePrefix="1">
      <alignment horizontal="right"/>
    </xf>
    <xf numFmtId="170" fontId="26" fillId="0" borderId="0" xfId="0" applyNumberFormat="1" applyFont="1" applyAlignment="1">
      <alignment horizontal="right"/>
    </xf>
    <xf numFmtId="170" fontId="26" fillId="0" borderId="0" xfId="0" applyNumberFormat="1" applyFont="1" applyAlignment="1">
      <alignment horizontal="center"/>
    </xf>
    <xf numFmtId="0" fontId="16" fillId="0" borderId="0" xfId="37" applyFont="1" applyAlignment="1">
      <alignment/>
      <protection/>
    </xf>
    <xf numFmtId="170" fontId="26" fillId="0" borderId="0" xfId="0" applyNumberFormat="1" applyFont="1" applyAlignment="1" quotePrefix="1">
      <alignment horizontal="right"/>
    </xf>
    <xf numFmtId="0" fontId="26" fillId="0" borderId="0" xfId="0" applyNumberFormat="1" applyFont="1" applyBorder="1" applyAlignment="1" quotePrefix="1">
      <alignment horizontal="center"/>
    </xf>
    <xf numFmtId="164" fontId="24" fillId="0" borderId="0" xfId="15" applyNumberFormat="1" applyFont="1" applyBorder="1" applyAlignment="1">
      <alignment horizontal="right"/>
    </xf>
    <xf numFmtId="164" fontId="24" fillId="0" borderId="0" xfId="0" applyNumberFormat="1" applyFont="1" applyBorder="1" applyAlignment="1">
      <alignment/>
    </xf>
    <xf numFmtId="164" fontId="24" fillId="0" borderId="3" xfId="0" applyNumberFormat="1" applyFont="1" applyBorder="1" applyAlignment="1">
      <alignment horizontal="right"/>
    </xf>
    <xf numFmtId="164" fontId="26" fillId="0" borderId="3" xfId="15" applyNumberFormat="1" applyFont="1" applyBorder="1" applyAlignment="1">
      <alignment/>
    </xf>
    <xf numFmtId="164" fontId="24" fillId="0" borderId="3" xfId="0" applyNumberFormat="1" applyFont="1" applyBorder="1" applyAlignment="1">
      <alignment/>
    </xf>
    <xf numFmtId="164" fontId="24" fillId="0" borderId="3" xfId="15" applyNumberFormat="1" applyFont="1" applyBorder="1" applyAlignment="1">
      <alignment horizontal="right"/>
    </xf>
    <xf numFmtId="164" fontId="24" fillId="0" borderId="8" xfId="0" applyNumberFormat="1" applyFont="1" applyBorder="1" applyAlignment="1">
      <alignment/>
    </xf>
    <xf numFmtId="164" fontId="26" fillId="0" borderId="8" xfId="15" applyNumberFormat="1" applyFont="1" applyBorder="1" applyAlignment="1">
      <alignment/>
    </xf>
    <xf numFmtId="164" fontId="24" fillId="0" borderId="8" xfId="15" applyNumberFormat="1" applyFont="1" applyBorder="1" applyAlignment="1">
      <alignment horizontal="right"/>
    </xf>
    <xf numFmtId="1" fontId="26" fillId="0" borderId="0" xfId="0" applyNumberFormat="1" applyFont="1" applyAlignment="1">
      <alignment horizontal="left"/>
    </xf>
    <xf numFmtId="0" fontId="24" fillId="0" borderId="0" xfId="0" applyFont="1" applyAlignment="1">
      <alignment horizontal="justify" wrapText="1"/>
    </xf>
    <xf numFmtId="0" fontId="26" fillId="0" borderId="0" xfId="0" applyFont="1" applyAlignment="1">
      <alignment wrapText="1"/>
    </xf>
    <xf numFmtId="0" fontId="26" fillId="0" borderId="0" xfId="0" applyFont="1" applyAlignment="1">
      <alignment horizontal="center" wrapText="1"/>
    </xf>
    <xf numFmtId="0" fontId="24" fillId="0" borderId="0" xfId="0" applyFont="1" applyAlignment="1">
      <alignment wrapText="1"/>
    </xf>
    <xf numFmtId="0" fontId="26" fillId="0" borderId="0" xfId="0" applyFont="1" applyAlignment="1">
      <alignment horizontal="right" wrapText="1"/>
    </xf>
    <xf numFmtId="0" fontId="26" fillId="0" borderId="0" xfId="0" applyFont="1" applyAlignment="1">
      <alignment horizontal="justify" wrapText="1"/>
    </xf>
    <xf numFmtId="0" fontId="24" fillId="0" borderId="0" xfId="0" applyFont="1" applyBorder="1" applyAlignment="1">
      <alignment wrapText="1"/>
    </xf>
    <xf numFmtId="0" fontId="24" fillId="0" borderId="0" xfId="0" applyFont="1" applyAlignment="1">
      <alignment horizontal="center" wrapText="1"/>
    </xf>
    <xf numFmtId="164" fontId="24" fillId="0" borderId="0" xfId="15" applyNumberFormat="1" applyFont="1" applyAlignment="1">
      <alignment horizontal="right" wrapText="1"/>
    </xf>
    <xf numFmtId="164" fontId="24" fillId="0" borderId="0" xfId="15" applyNumberFormat="1" applyFont="1" applyBorder="1" applyAlignment="1">
      <alignment wrapText="1"/>
    </xf>
    <xf numFmtId="164" fontId="24" fillId="0" borderId="3" xfId="15" applyNumberFormat="1" applyFont="1" applyBorder="1" applyAlignment="1">
      <alignment horizontal="right" wrapText="1"/>
    </xf>
    <xf numFmtId="164" fontId="26" fillId="0" borderId="3" xfId="15" applyNumberFormat="1" applyFont="1" applyBorder="1" applyAlignment="1">
      <alignment/>
    </xf>
    <xf numFmtId="164" fontId="24" fillId="0" borderId="3" xfId="15" applyNumberFormat="1" applyFont="1" applyBorder="1" applyAlignment="1">
      <alignment/>
    </xf>
    <xf numFmtId="171" fontId="24" fillId="0" borderId="0" xfId="0" applyNumberFormat="1" applyFont="1" applyAlignment="1">
      <alignment horizontal="center"/>
    </xf>
    <xf numFmtId="0" fontId="24" fillId="0" borderId="0" xfId="0" applyNumberFormat="1" applyFont="1" applyAlignment="1">
      <alignment horizontal="center"/>
    </xf>
    <xf numFmtId="0" fontId="26" fillId="0" borderId="0" xfId="0" applyNumberFormat="1" applyFont="1" applyAlignment="1">
      <alignment horizontal="right"/>
    </xf>
    <xf numFmtId="164" fontId="26" fillId="0" borderId="0" xfId="15" applyNumberFormat="1" applyFont="1" applyAlignment="1">
      <alignment horizontal="center"/>
    </xf>
    <xf numFmtId="164" fontId="24" fillId="0" borderId="0" xfId="15" applyNumberFormat="1" applyFont="1" applyAlignment="1">
      <alignment horizontal="center"/>
    </xf>
    <xf numFmtId="171" fontId="24" fillId="0" borderId="0" xfId="0" applyNumberFormat="1" applyFont="1" applyAlignment="1" quotePrefix="1">
      <alignment horizontal="center"/>
    </xf>
    <xf numFmtId="164" fontId="24" fillId="0" borderId="0" xfId="15" applyNumberFormat="1" applyFont="1" applyBorder="1" applyAlignment="1">
      <alignment horizontal="center"/>
    </xf>
    <xf numFmtId="41" fontId="24" fillId="0" borderId="0" xfId="0" applyNumberFormat="1" applyFont="1" applyAlignment="1">
      <alignment horizontal="left"/>
    </xf>
    <xf numFmtId="41" fontId="24" fillId="0" borderId="0" xfId="0" applyNumberFormat="1" applyFont="1" applyAlignment="1" quotePrefix="1">
      <alignment horizontal="left"/>
    </xf>
    <xf numFmtId="41" fontId="26" fillId="0" borderId="0" xfId="0" applyNumberFormat="1" applyFont="1" applyBorder="1" applyAlignment="1">
      <alignment/>
    </xf>
    <xf numFmtId="41" fontId="26" fillId="0" borderId="0" xfId="0" applyNumberFormat="1" applyFont="1" applyAlignment="1">
      <alignment horizontal="right"/>
    </xf>
    <xf numFmtId="41" fontId="24" fillId="0" borderId="0" xfId="0" applyNumberFormat="1" applyFont="1" applyAlignment="1">
      <alignment/>
    </xf>
    <xf numFmtId="41" fontId="24" fillId="0" borderId="0" xfId="0" applyNumberFormat="1" applyFont="1" applyAlignment="1">
      <alignment horizontal="center"/>
    </xf>
    <xf numFmtId="41" fontId="26" fillId="0" borderId="0" xfId="0" applyNumberFormat="1" applyFont="1" applyAlignment="1" quotePrefix="1">
      <alignment horizontal="right"/>
    </xf>
    <xf numFmtId="41" fontId="26" fillId="0" borderId="0" xfId="0" applyNumberFormat="1" applyFont="1" applyAlignment="1" quotePrefix="1">
      <alignment/>
    </xf>
    <xf numFmtId="41" fontId="24" fillId="0" borderId="0" xfId="0" applyNumberFormat="1" applyFont="1" applyBorder="1" applyAlignment="1">
      <alignment/>
    </xf>
    <xf numFmtId="164" fontId="24" fillId="0" borderId="0" xfId="15" applyNumberFormat="1" applyFont="1" applyBorder="1" applyAlignment="1">
      <alignment/>
    </xf>
    <xf numFmtId="1" fontId="24" fillId="0" borderId="0" xfId="0" applyNumberFormat="1" applyFont="1" applyAlignment="1" quotePrefix="1">
      <alignment horizontal="left"/>
    </xf>
    <xf numFmtId="41" fontId="24" fillId="0" borderId="14" xfId="0" applyNumberFormat="1" applyFont="1" applyBorder="1" applyAlignment="1">
      <alignment/>
    </xf>
    <xf numFmtId="164" fontId="24" fillId="0" borderId="0" xfId="15" applyNumberFormat="1" applyFont="1" applyBorder="1" applyAlignment="1" quotePrefix="1">
      <alignment/>
    </xf>
    <xf numFmtId="41" fontId="24" fillId="0" borderId="8" xfId="0" applyNumberFormat="1" applyFont="1" applyBorder="1" applyAlignment="1">
      <alignment/>
    </xf>
    <xf numFmtId="0" fontId="24" fillId="0" borderId="0" xfId="0" applyFont="1" applyAlignment="1">
      <alignment horizontal="left"/>
    </xf>
    <xf numFmtId="171" fontId="26" fillId="0" borderId="0" xfId="0" applyNumberFormat="1" applyFont="1" applyBorder="1" applyAlignment="1">
      <alignment horizontal="center"/>
    </xf>
    <xf numFmtId="173" fontId="24" fillId="0" borderId="0" xfId="0" applyNumberFormat="1" applyFont="1" applyAlignment="1">
      <alignment/>
    </xf>
    <xf numFmtId="0" fontId="27" fillId="0" borderId="0" xfId="0" applyFont="1" applyAlignment="1">
      <alignment horizontal="right"/>
    </xf>
    <xf numFmtId="0" fontId="24" fillId="0" borderId="0" xfId="0" applyFont="1" applyBorder="1" applyAlignment="1">
      <alignment horizontal="right"/>
    </xf>
    <xf numFmtId="0" fontId="27" fillId="0" borderId="0" xfId="0" applyFont="1" applyAlignment="1">
      <alignment/>
    </xf>
    <xf numFmtId="0" fontId="27" fillId="0" borderId="0" xfId="0" applyFont="1" applyAlignment="1">
      <alignment vertical="top" wrapText="1"/>
    </xf>
    <xf numFmtId="0" fontId="27" fillId="0" borderId="0" xfId="0" applyFont="1" applyAlignment="1">
      <alignment vertical="center"/>
    </xf>
    <xf numFmtId="3" fontId="27" fillId="0" borderId="0" xfId="0" applyNumberFormat="1" applyFont="1" applyAlignment="1">
      <alignment/>
    </xf>
    <xf numFmtId="3" fontId="27" fillId="0" borderId="0" xfId="15" applyNumberFormat="1" applyFont="1" applyAlignment="1">
      <alignment/>
    </xf>
    <xf numFmtId="3" fontId="27" fillId="0" borderId="0" xfId="15" applyNumberFormat="1" applyFont="1" applyAlignment="1">
      <alignment horizontal="right"/>
    </xf>
    <xf numFmtId="41" fontId="26" fillId="0" borderId="0" xfId="0" applyNumberFormat="1" applyFont="1" applyBorder="1" applyAlignment="1">
      <alignment/>
    </xf>
    <xf numFmtId="0" fontId="19" fillId="0" borderId="0" xfId="0" applyFont="1" applyAlignment="1">
      <alignment horizontal="left"/>
    </xf>
    <xf numFmtId="0" fontId="24" fillId="0" borderId="0" xfId="0" applyFont="1" applyAlignment="1">
      <alignment horizontal="center" vertical="top" wrapText="1"/>
    </xf>
    <xf numFmtId="0" fontId="27" fillId="0" borderId="0" xfId="0" applyFont="1" applyAlignment="1">
      <alignment horizontal="center" vertical="center" wrapText="1"/>
    </xf>
    <xf numFmtId="0" fontId="27" fillId="0" borderId="0" xfId="0" applyFont="1" applyAlignment="1">
      <alignment horizontal="center"/>
    </xf>
    <xf numFmtId="0" fontId="16" fillId="0" borderId="0" xfId="0" applyNumberFormat="1" applyFont="1" applyAlignment="1">
      <alignment horizontal="center"/>
    </xf>
    <xf numFmtId="0" fontId="16" fillId="0" borderId="0" xfId="0" applyFont="1" applyAlignment="1">
      <alignment horizontal="center"/>
    </xf>
    <xf numFmtId="0" fontId="16" fillId="0" borderId="0" xfId="0" applyFont="1" applyAlignment="1" quotePrefix="1">
      <alignment horizontal="center"/>
    </xf>
    <xf numFmtId="0" fontId="16" fillId="0" borderId="0" xfId="0" applyNumberFormat="1" applyFont="1" applyAlignment="1" quotePrefix="1">
      <alignment horizontal="center"/>
    </xf>
    <xf numFmtId="0" fontId="16" fillId="0" borderId="0" xfId="39" applyFont="1" applyAlignment="1">
      <alignment horizontal="center"/>
      <protection/>
    </xf>
    <xf numFmtId="0" fontId="18" fillId="0" borderId="0" xfId="0" applyFont="1" applyAlignment="1">
      <alignment horizontal="justify" vertical="top" wrapText="1"/>
    </xf>
    <xf numFmtId="0" fontId="18" fillId="0" borderId="0" xfId="0" applyFont="1" applyBorder="1" applyAlignment="1">
      <alignment horizontal="justify" vertical="justify"/>
    </xf>
    <xf numFmtId="43" fontId="24" fillId="0" borderId="0" xfId="0" applyNumberFormat="1" applyFont="1" applyAlignment="1">
      <alignment horizontal="center"/>
    </xf>
    <xf numFmtId="164" fontId="24" fillId="0" borderId="0" xfId="15" applyNumberFormat="1" applyFont="1" applyAlignment="1">
      <alignment horizontal="center"/>
    </xf>
    <xf numFmtId="0" fontId="26" fillId="0" borderId="0" xfId="0" applyNumberFormat="1" applyFont="1" applyAlignment="1">
      <alignment horizontal="center"/>
    </xf>
    <xf numFmtId="0" fontId="26" fillId="0" borderId="0" xfId="0" applyFont="1" applyAlignment="1">
      <alignment horizontal="center"/>
    </xf>
    <xf numFmtId="164" fontId="24" fillId="0" borderId="0" xfId="15" applyNumberFormat="1" applyFont="1" applyBorder="1" applyAlignment="1">
      <alignment horizontal="center"/>
    </xf>
    <xf numFmtId="171" fontId="26" fillId="0" borderId="0" xfId="0" applyNumberFormat="1" applyFont="1" applyBorder="1" applyAlignment="1">
      <alignment horizontal="center"/>
    </xf>
    <xf numFmtId="41" fontId="24" fillId="0" borderId="8" xfId="0" applyNumberFormat="1" applyFont="1" applyBorder="1" applyAlignment="1">
      <alignment horizontal="center"/>
    </xf>
    <xf numFmtId="41" fontId="24" fillId="0" borderId="0" xfId="0" applyNumberFormat="1" applyFont="1" applyBorder="1" applyAlignment="1">
      <alignment horizontal="center"/>
    </xf>
    <xf numFmtId="41" fontId="24" fillId="0" borderId="14" xfId="0" applyNumberFormat="1" applyFont="1" applyBorder="1" applyAlignment="1">
      <alignment horizontal="center"/>
    </xf>
    <xf numFmtId="0" fontId="24" fillId="0" borderId="0" xfId="0" applyFont="1" applyAlignment="1">
      <alignment horizontal="left" wrapText="1"/>
    </xf>
    <xf numFmtId="41" fontId="26" fillId="0" borderId="0" xfId="0" applyNumberFormat="1" applyFont="1" applyBorder="1" applyAlignment="1" quotePrefix="1">
      <alignment horizontal="right"/>
    </xf>
    <xf numFmtId="41" fontId="26" fillId="0" borderId="0" xfId="0" applyNumberFormat="1" applyFont="1" applyBorder="1" applyAlignment="1">
      <alignment horizontal="center"/>
    </xf>
    <xf numFmtId="0" fontId="24" fillId="0" borderId="0" xfId="0" applyFont="1" applyBorder="1" applyAlignment="1">
      <alignment horizontal="left" wrapText="1"/>
    </xf>
    <xf numFmtId="164" fontId="26" fillId="0" borderId="0" xfId="15" applyNumberFormat="1" applyFont="1" applyAlignment="1">
      <alignment horizontal="center"/>
    </xf>
    <xf numFmtId="0" fontId="26" fillId="0" borderId="0" xfId="0" applyFont="1" applyAlignment="1">
      <alignment wrapText="1"/>
    </xf>
    <xf numFmtId="0" fontId="26" fillId="0" borderId="0" xfId="0" applyFont="1" applyAlignment="1">
      <alignment horizontal="center" wrapText="1"/>
    </xf>
    <xf numFmtId="0" fontId="18" fillId="0" borderId="0" xfId="0" applyFont="1" applyFill="1" applyAlignment="1">
      <alignment horizontal="justify" vertical="top" wrapText="1"/>
    </xf>
    <xf numFmtId="170" fontId="26" fillId="0" borderId="0" xfId="0" applyNumberFormat="1" applyFont="1" applyAlignment="1">
      <alignment horizontal="right"/>
    </xf>
  </cellXfs>
  <cellStyles count="30">
    <cellStyle name="Normal" xfId="0"/>
    <cellStyle name="Comma" xfId="15"/>
    <cellStyle name="Comma  - Style1" xfId="16"/>
    <cellStyle name="Comma  - Style2" xfId="17"/>
    <cellStyle name="Comma  - Style3" xfId="18"/>
    <cellStyle name="Comma  - Style4" xfId="19"/>
    <cellStyle name="Comma  - Style5" xfId="20"/>
    <cellStyle name="Comma  - Style6" xfId="21"/>
    <cellStyle name="Comma  - Style7" xfId="22"/>
    <cellStyle name="Comma  - Style8" xfId="23"/>
    <cellStyle name="Comma [0]" xfId="24"/>
    <cellStyle name="comma zerodec" xfId="25"/>
    <cellStyle name="Currency" xfId="26"/>
    <cellStyle name="Currency [0]" xfId="27"/>
    <cellStyle name="Currency1" xfId="28"/>
    <cellStyle name="Date" xfId="29"/>
    <cellStyle name="Dollar (zero dec)" xfId="30"/>
    <cellStyle name="Fixed" xfId="31"/>
    <cellStyle name="Followed Hyperlink" xfId="32"/>
    <cellStyle name="HEADING1" xfId="33"/>
    <cellStyle name="HEADING2" xfId="34"/>
    <cellStyle name="Hyperlink" xfId="35"/>
    <cellStyle name="Normal - Style1" xfId="36"/>
    <cellStyle name="Normal_Book2" xfId="37"/>
    <cellStyle name="Normal_celcom" xfId="38"/>
    <cellStyle name="Normal_klseqtrlycelcom0902" xfId="39"/>
    <cellStyle name="Normal_klseqtrlytri0902" xfId="40"/>
    <cellStyle name="Normal_SHEET" xfId="41"/>
    <cellStyle name="Percent" xfId="42"/>
    <cellStyle name="Total" xfId="4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190500</xdr:rowOff>
    </xdr:from>
    <xdr:to>
      <xdr:col>8</xdr:col>
      <xdr:colOff>904875</xdr:colOff>
      <xdr:row>52</xdr:row>
      <xdr:rowOff>133350</xdr:rowOff>
    </xdr:to>
    <xdr:sp>
      <xdr:nvSpPr>
        <xdr:cNvPr id="1" name="TextBox 3"/>
        <xdr:cNvSpPr txBox="1">
          <a:spLocks noChangeArrowheads="1"/>
        </xdr:cNvSpPr>
      </xdr:nvSpPr>
      <xdr:spPr>
        <a:xfrm>
          <a:off x="219075" y="9153525"/>
          <a:ext cx="7667625" cy="409575"/>
        </a:xfrm>
        <a:prstGeom prst="rect">
          <a:avLst/>
        </a:prstGeom>
        <a:noFill/>
        <a:ln w="9525" cmpd="sng">
          <a:noFill/>
        </a:ln>
      </xdr:spPr>
      <xdr:txBody>
        <a:bodyPr vertOverflow="clip" wrap="square"/>
        <a:p>
          <a:pPr algn="l">
            <a:defRPr/>
          </a:pPr>
          <a:r>
            <a:rPr lang="en-US" cap="none" sz="1400" b="0" i="0" u="none" baseline="0"/>
            <a:t>(The Condensed Consolidated Income Statements should be read in conjunction with the Annual Financial Report for the Financial Year Ended 31 March 2007)
</a:t>
          </a:r>
        </a:p>
      </xdr:txBody>
    </xdr:sp>
    <xdr:clientData/>
  </xdr:twoCellAnchor>
  <xdr:twoCellAnchor>
    <xdr:from>
      <xdr:col>1</xdr:col>
      <xdr:colOff>19050</xdr:colOff>
      <xdr:row>12</xdr:row>
      <xdr:rowOff>0</xdr:rowOff>
    </xdr:from>
    <xdr:to>
      <xdr:col>8</xdr:col>
      <xdr:colOff>1009650</xdr:colOff>
      <xdr:row>14</xdr:row>
      <xdr:rowOff>171450</xdr:rowOff>
    </xdr:to>
    <xdr:sp>
      <xdr:nvSpPr>
        <xdr:cNvPr id="2" name="TextBox 4"/>
        <xdr:cNvSpPr txBox="1">
          <a:spLocks noChangeArrowheads="1"/>
        </xdr:cNvSpPr>
      </xdr:nvSpPr>
      <xdr:spPr>
        <a:xfrm>
          <a:off x="238125" y="1333500"/>
          <a:ext cx="7753350" cy="552450"/>
        </a:xfrm>
        <a:prstGeom prst="rect">
          <a:avLst/>
        </a:prstGeom>
        <a:noFill/>
        <a:ln w="9525" cmpd="sng">
          <a:noFill/>
        </a:ln>
      </xdr:spPr>
      <xdr:txBody>
        <a:bodyPr vertOverflow="clip" wrap="square"/>
        <a:p>
          <a:pPr algn="l">
            <a:defRPr/>
          </a:pPr>
          <a:r>
            <a:rPr lang="en-US" cap="none" sz="1400" b="0" i="0" u="none" baseline="0"/>
            <a:t>Quarterly report on consolidated results of the Group for the second financial quarter ended 30 September 2007. The figures have not been audited.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64</xdr:row>
      <xdr:rowOff>9525</xdr:rowOff>
    </xdr:from>
    <xdr:to>
      <xdr:col>9</xdr:col>
      <xdr:colOff>885825</xdr:colOff>
      <xdr:row>66</xdr:row>
      <xdr:rowOff>85725</xdr:rowOff>
    </xdr:to>
    <xdr:sp>
      <xdr:nvSpPr>
        <xdr:cNvPr id="1" name="TextBox 1"/>
        <xdr:cNvSpPr txBox="1">
          <a:spLocks noChangeArrowheads="1"/>
        </xdr:cNvSpPr>
      </xdr:nvSpPr>
      <xdr:spPr>
        <a:xfrm>
          <a:off x="247650" y="13296900"/>
          <a:ext cx="6800850" cy="552450"/>
        </a:xfrm>
        <a:prstGeom prst="rect">
          <a:avLst/>
        </a:prstGeom>
        <a:noFill/>
        <a:ln w="9525" cmpd="sng">
          <a:noFill/>
        </a:ln>
      </xdr:spPr>
      <xdr:txBody>
        <a:bodyPr vertOverflow="clip" wrap="square" anchor="just"/>
        <a:p>
          <a:pPr algn="l">
            <a:defRPr/>
          </a:pPr>
          <a:r>
            <a:rPr lang="en-US" cap="none" sz="1400" b="0" i="0" u="none" baseline="0"/>
            <a:t>(The Condensed Consolidated Balance Sheets should be read in conjunction with the Annual Financial Report for the Financial Year Ended 31 March 2007)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38</xdr:row>
      <xdr:rowOff>9525</xdr:rowOff>
    </xdr:from>
    <xdr:to>
      <xdr:col>15</xdr:col>
      <xdr:colOff>0</xdr:colOff>
      <xdr:row>40</xdr:row>
      <xdr:rowOff>38100</xdr:rowOff>
    </xdr:to>
    <xdr:sp>
      <xdr:nvSpPr>
        <xdr:cNvPr id="1" name="TextBox 6"/>
        <xdr:cNvSpPr txBox="1">
          <a:spLocks noChangeArrowheads="1"/>
        </xdr:cNvSpPr>
      </xdr:nvSpPr>
      <xdr:spPr>
        <a:xfrm>
          <a:off x="123825" y="8829675"/>
          <a:ext cx="9029700" cy="352425"/>
        </a:xfrm>
        <a:prstGeom prst="rect">
          <a:avLst/>
        </a:prstGeom>
        <a:noFill/>
        <a:ln w="9525" cmpd="sng">
          <a:noFill/>
        </a:ln>
      </xdr:spPr>
      <xdr:txBody>
        <a:bodyPr vertOverflow="clip" wrap="square"/>
        <a:p>
          <a:pPr algn="just">
            <a:defRPr/>
          </a:pPr>
          <a:r>
            <a:rPr lang="en-US" cap="none" sz="1400" b="0" i="0" u="none" baseline="0"/>
            <a:t>(The Condensed Consolidated Statements of Changes in Equity should be read in conjunction with the Annual Financial Report for the Financial Year Ended 31 March 2007)</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94</xdr:row>
      <xdr:rowOff>0</xdr:rowOff>
    </xdr:from>
    <xdr:to>
      <xdr:col>7</xdr:col>
      <xdr:colOff>1162050</xdr:colOff>
      <xdr:row>96</xdr:row>
      <xdr:rowOff>28575</xdr:rowOff>
    </xdr:to>
    <xdr:sp>
      <xdr:nvSpPr>
        <xdr:cNvPr id="1" name="TextBox 1"/>
        <xdr:cNvSpPr txBox="1">
          <a:spLocks noChangeArrowheads="1"/>
        </xdr:cNvSpPr>
      </xdr:nvSpPr>
      <xdr:spPr>
        <a:xfrm>
          <a:off x="161925" y="18192750"/>
          <a:ext cx="6867525" cy="428625"/>
        </a:xfrm>
        <a:prstGeom prst="rect">
          <a:avLst/>
        </a:prstGeom>
        <a:noFill/>
        <a:ln w="9525" cmpd="sng">
          <a:noFill/>
        </a:ln>
      </xdr:spPr>
      <xdr:txBody>
        <a:bodyPr vertOverflow="clip" wrap="square"/>
        <a:p>
          <a:pPr algn="just">
            <a:defRPr/>
          </a:pPr>
          <a:r>
            <a:rPr lang="en-US" cap="none" sz="1400" b="0" i="0" u="none" baseline="0"/>
            <a:t>(The Condensed Consolidated Cash Flow Statements should be read in conjunction with the Annual Financial Report for the Financial Year Ended 31 March 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165</xdr:row>
      <xdr:rowOff>228600</xdr:rowOff>
    </xdr:from>
    <xdr:to>
      <xdr:col>12</xdr:col>
      <xdr:colOff>904875</xdr:colOff>
      <xdr:row>176</xdr:row>
      <xdr:rowOff>0</xdr:rowOff>
    </xdr:to>
    <xdr:sp>
      <xdr:nvSpPr>
        <xdr:cNvPr id="1" name="TextBox 1"/>
        <xdr:cNvSpPr txBox="1">
          <a:spLocks noChangeArrowheads="1"/>
        </xdr:cNvSpPr>
      </xdr:nvSpPr>
      <xdr:spPr>
        <a:xfrm>
          <a:off x="304800" y="40062150"/>
          <a:ext cx="6791325" cy="24955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500" b="0" i="0" u="none" baseline="0"/>
            <a:t>For the current financial period ended 30 September 2007, the Group's revenue grew by 46.6% or RM19.9 million compared to the previous year's corresponding period.  The recent salary hike for civil servants have resulted in improved loan disbursements, which contributed to the growth in interest income and commission. 
The Group recorded a net profit of RM22.9 million for the current financial period ended 30 September 2007. This is an improvement of 30.4% compared to the previous year's corresponding period, attributed mainly to the improved performance of its loan financing operations.</a:t>
          </a:r>
        </a:p>
      </xdr:txBody>
    </xdr:sp>
    <xdr:clientData/>
  </xdr:twoCellAnchor>
  <xdr:oneCellAnchor>
    <xdr:from>
      <xdr:col>1</xdr:col>
      <xdr:colOff>219075</xdr:colOff>
      <xdr:row>227</xdr:row>
      <xdr:rowOff>0</xdr:rowOff>
    </xdr:from>
    <xdr:ext cx="5934075" cy="266700"/>
    <xdr:sp>
      <xdr:nvSpPr>
        <xdr:cNvPr id="2" name="TextBox 2"/>
        <xdr:cNvSpPr txBox="1">
          <a:spLocks noChangeArrowheads="1"/>
        </xdr:cNvSpPr>
      </xdr:nvSpPr>
      <xdr:spPr>
        <a:xfrm>
          <a:off x="514350" y="55940325"/>
          <a:ext cx="5934075" cy="266700"/>
        </a:xfrm>
        <a:prstGeom prst="rect">
          <a:avLst/>
        </a:prstGeom>
        <a:noFill/>
        <a:ln w="9525" cmpd="sng">
          <a:noFill/>
        </a:ln>
      </xdr:spPr>
      <xdr:txBody>
        <a:bodyPr vertOverflow="clip" wrap="square"/>
        <a:p>
          <a:pPr algn="just">
            <a:defRPr/>
          </a:pPr>
          <a:r>
            <a:rPr lang="en-US" cap="none" sz="1500" b="0" i="0" u="none" baseline="0"/>
            <a:t>Details of purchases and disposals of quoted securities are as follows:</a:t>
          </a:r>
        </a:p>
      </xdr:txBody>
    </xdr:sp>
    <xdr:clientData/>
  </xdr:oneCellAnchor>
  <xdr:twoCellAnchor>
    <xdr:from>
      <xdr:col>1</xdr:col>
      <xdr:colOff>9525</xdr:colOff>
      <xdr:row>89</xdr:row>
      <xdr:rowOff>238125</xdr:rowOff>
    </xdr:from>
    <xdr:to>
      <xdr:col>12</xdr:col>
      <xdr:colOff>885825</xdr:colOff>
      <xdr:row>94</xdr:row>
      <xdr:rowOff>95250</xdr:rowOff>
    </xdr:to>
    <xdr:sp>
      <xdr:nvSpPr>
        <xdr:cNvPr id="3" name="TextBox 3"/>
        <xdr:cNvSpPr txBox="1">
          <a:spLocks noChangeArrowheads="1"/>
        </xdr:cNvSpPr>
      </xdr:nvSpPr>
      <xdr:spPr>
        <a:xfrm>
          <a:off x="304800" y="22450425"/>
          <a:ext cx="6772275" cy="10953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500" b="0" i="0" u="none" baseline="0"/>
            <a:t>There were no issuance, cancellations, repurchases, resale and repayment of debt and equity securities during the financial period ended 30 September 2007 except for the repayment of the Underwritten Commercial Papers ("CPs") by RCE Premier Sdn Bhd, a subsidiary of the Company, as follows:</a:t>
          </a:r>
        </a:p>
      </xdr:txBody>
    </xdr:sp>
    <xdr:clientData/>
  </xdr:twoCellAnchor>
  <xdr:twoCellAnchor>
    <xdr:from>
      <xdr:col>1</xdr:col>
      <xdr:colOff>9525</xdr:colOff>
      <xdr:row>159</xdr:row>
      <xdr:rowOff>9525</xdr:rowOff>
    </xdr:from>
    <xdr:to>
      <xdr:col>12</xdr:col>
      <xdr:colOff>923925</xdr:colOff>
      <xdr:row>161</xdr:row>
      <xdr:rowOff>0</xdr:rowOff>
    </xdr:to>
    <xdr:sp>
      <xdr:nvSpPr>
        <xdr:cNvPr id="4" name="TextBox 4"/>
        <xdr:cNvSpPr txBox="1">
          <a:spLocks noChangeArrowheads="1"/>
        </xdr:cNvSpPr>
      </xdr:nvSpPr>
      <xdr:spPr>
        <a:xfrm>
          <a:off x="304800" y="38357175"/>
          <a:ext cx="6810375" cy="4857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500" b="0" i="0" u="none" baseline="0"/>
            <a:t>There were no changes in the composition of the Group during the financial period ended 30 September 2007. 
</a:t>
          </a:r>
        </a:p>
      </xdr:txBody>
    </xdr:sp>
    <xdr:clientData/>
  </xdr:twoCellAnchor>
  <xdr:twoCellAnchor>
    <xdr:from>
      <xdr:col>1</xdr:col>
      <xdr:colOff>9525</xdr:colOff>
      <xdr:row>152</xdr:row>
      <xdr:rowOff>0</xdr:rowOff>
    </xdr:from>
    <xdr:to>
      <xdr:col>12</xdr:col>
      <xdr:colOff>923925</xdr:colOff>
      <xdr:row>155</xdr:row>
      <xdr:rowOff>9525</xdr:rowOff>
    </xdr:to>
    <xdr:sp>
      <xdr:nvSpPr>
        <xdr:cNvPr id="5" name="TextBox 5"/>
        <xdr:cNvSpPr txBox="1">
          <a:spLocks noChangeArrowheads="1"/>
        </xdr:cNvSpPr>
      </xdr:nvSpPr>
      <xdr:spPr>
        <a:xfrm>
          <a:off x="304800" y="36614100"/>
          <a:ext cx="6810375" cy="7524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500" b="0" i="0" u="none" baseline="0"/>
            <a:t>As at the date of this report, there were no events subsequent to the end of the period reported that materially affect the results of the Group for the financial period ended 30 September 2007.</a:t>
          </a:r>
        </a:p>
      </xdr:txBody>
    </xdr:sp>
    <xdr:clientData/>
  </xdr:twoCellAnchor>
  <xdr:twoCellAnchor>
    <xdr:from>
      <xdr:col>1</xdr:col>
      <xdr:colOff>9525</xdr:colOff>
      <xdr:row>263</xdr:row>
      <xdr:rowOff>228600</xdr:rowOff>
    </xdr:from>
    <xdr:to>
      <xdr:col>12</xdr:col>
      <xdr:colOff>914400</xdr:colOff>
      <xdr:row>272</xdr:row>
      <xdr:rowOff>142875</xdr:rowOff>
    </xdr:to>
    <xdr:sp>
      <xdr:nvSpPr>
        <xdr:cNvPr id="6" name="TextBox 6"/>
        <xdr:cNvSpPr txBox="1">
          <a:spLocks noChangeArrowheads="1"/>
        </xdr:cNvSpPr>
      </xdr:nvSpPr>
      <xdr:spPr>
        <a:xfrm>
          <a:off x="304800" y="64369950"/>
          <a:ext cx="6800850" cy="21431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500" b="0" i="0" u="none" baseline="0"/>
            <a:t>On 11 September 2007, RCE entered into a Memorandum of Understanding with Southern Bank Vietnam ("SBV") to form a joint venture company to apply for licences to establish a Finance Company in Vietnam ("FinCo"). The FinCo is a non-bank credit institution regulated by the State Bank of Vietnam.
RCE shall take up an equity stake of up to 30% in the FinCo with SBV at 11%, being the maximum permissible holdings under Vietnamese regulations. Definitive agreements will be signed after due dilligence to be conducted by RCE.
</a:t>
          </a:r>
        </a:p>
      </xdr:txBody>
    </xdr:sp>
    <xdr:clientData/>
  </xdr:twoCellAnchor>
  <xdr:oneCellAnchor>
    <xdr:from>
      <xdr:col>1</xdr:col>
      <xdr:colOff>9525</xdr:colOff>
      <xdr:row>301</xdr:row>
      <xdr:rowOff>9525</xdr:rowOff>
    </xdr:from>
    <xdr:ext cx="6800850" cy="571500"/>
    <xdr:sp>
      <xdr:nvSpPr>
        <xdr:cNvPr id="7" name="TextBox 7"/>
        <xdr:cNvSpPr txBox="1">
          <a:spLocks noChangeArrowheads="1"/>
        </xdr:cNvSpPr>
      </xdr:nvSpPr>
      <xdr:spPr>
        <a:xfrm>
          <a:off x="304800" y="72932925"/>
          <a:ext cx="6800850" cy="571500"/>
        </a:xfrm>
        <a:prstGeom prst="rect">
          <a:avLst/>
        </a:prstGeom>
        <a:noFill/>
        <a:ln w="9525" cmpd="sng">
          <a:noFill/>
        </a:ln>
      </xdr:spPr>
      <xdr:txBody>
        <a:bodyPr vertOverflow="clip" wrap="square"/>
        <a:p>
          <a:pPr algn="just">
            <a:defRPr/>
          </a:pPr>
          <a:r>
            <a:rPr lang="en-US" cap="none" sz="1500" b="0" i="0" u="none" baseline="0"/>
            <a:t>There were no material changes in contingent liabilities since the last annual balance sheet as at 31 March 2007.</a:t>
          </a:r>
        </a:p>
      </xdr:txBody>
    </xdr:sp>
    <xdr:clientData/>
  </xdr:oneCellAnchor>
  <xdr:twoCellAnchor>
    <xdr:from>
      <xdr:col>1</xdr:col>
      <xdr:colOff>19050</xdr:colOff>
      <xdr:row>16</xdr:row>
      <xdr:rowOff>19050</xdr:rowOff>
    </xdr:from>
    <xdr:to>
      <xdr:col>12</xdr:col>
      <xdr:colOff>895350</xdr:colOff>
      <xdr:row>40</xdr:row>
      <xdr:rowOff>200025</xdr:rowOff>
    </xdr:to>
    <xdr:sp>
      <xdr:nvSpPr>
        <xdr:cNvPr id="8" name="TextBox 8"/>
        <xdr:cNvSpPr txBox="1">
          <a:spLocks noChangeArrowheads="1"/>
        </xdr:cNvSpPr>
      </xdr:nvSpPr>
      <xdr:spPr>
        <a:xfrm>
          <a:off x="314325" y="4133850"/>
          <a:ext cx="6772275" cy="6353175"/>
        </a:xfrm>
        <a:prstGeom prst="rect">
          <a:avLst/>
        </a:prstGeom>
        <a:solidFill>
          <a:srgbClr val="FFFFFF"/>
        </a:solidFill>
        <a:ln w="9525" cmpd="sng">
          <a:solidFill>
            <a:srgbClr val="FFFFFF"/>
          </a:solidFill>
          <a:headEnd type="none"/>
          <a:tailEnd type="none"/>
        </a:ln>
      </xdr:spPr>
      <xdr:txBody>
        <a:bodyPr vertOverflow="clip" wrap="square" anchor="dist"/>
        <a:p>
          <a:pPr algn="just">
            <a:defRPr/>
          </a:pPr>
          <a:r>
            <a:rPr lang="en-US" cap="none" sz="1500" b="0" i="0" u="none" baseline="0">
              <a:latin typeface="Times New Roman"/>
              <a:ea typeface="Times New Roman"/>
              <a:cs typeface="Times New Roman"/>
            </a:rPr>
            <a:t>The accounting policies and methods of computation adopted by the Group in this interim financial report are consistent with those adopted for the annual audited financial statements for the financial year ended 31 March 2007, except for the adoption of FRS 117 "Leases" and FRS 124 "Related Party Disclosures" which are effective for the financial period beginning 1 April 2007 and FRS 119 "Employee Benefits" which are effective immediately.
</a:t>
          </a:r>
          <a:r>
            <a:rPr lang="en-US" cap="none" sz="1500" b="1" i="0" u="none" baseline="0">
              <a:latin typeface="Times New Roman"/>
              <a:ea typeface="Times New Roman"/>
              <a:cs typeface="Times New Roman"/>
            </a:rPr>
            <a:t>FRS 117: Leases</a:t>
          </a:r>
          <a:r>
            <a:rPr lang="en-US" cap="none" sz="1500" b="0" i="0" u="none" baseline="0">
              <a:latin typeface="Times New Roman"/>
              <a:ea typeface="Times New Roman"/>
              <a:cs typeface="Times New Roman"/>
            </a:rPr>
            <a:t>
FRS 117 requires payments for leasehold land to be prepaid lease payments and are amortised on a straight-line basis over the lease term.  Previously, any leasehold land was classified as property, plant and equipment and was stated at cost less accumulated depreciation and impairment losses.  The adoption of this FRS has no financial impact to the Group.
</a:t>
          </a:r>
          <a:r>
            <a:rPr lang="en-US" cap="none" sz="1500" b="1" i="0" u="none" baseline="0">
              <a:latin typeface="Times New Roman"/>
              <a:ea typeface="Times New Roman"/>
              <a:cs typeface="Times New Roman"/>
            </a:rPr>
            <a:t>FRS 124: Related Party Disclosures</a:t>
          </a:r>
          <a:r>
            <a:rPr lang="en-US" cap="none" sz="1500" b="0" i="0" u="none" baseline="0">
              <a:latin typeface="Times New Roman"/>
              <a:ea typeface="Times New Roman"/>
              <a:cs typeface="Times New Roman"/>
            </a:rPr>
            <a:t>
This FRS affects the identification of related parties and the disclosure of related party transactions and outstanding balances with other entities in the group. Intra-group related party transactions and outstanding balances are eliminated in the preparation of consolidated financial statements of the Group.
The adoption of this FRS has no financial impact on the Group’s consolidated financial statements. The disclosure requirements under FRS 124 will be presented in the annual financial statements for the financial year ending 31 March 2008.
</a:t>
          </a:r>
        </a:p>
      </xdr:txBody>
    </xdr:sp>
    <xdr:clientData/>
  </xdr:twoCellAnchor>
  <xdr:twoCellAnchor>
    <xdr:from>
      <xdr:col>1</xdr:col>
      <xdr:colOff>9525</xdr:colOff>
      <xdr:row>84</xdr:row>
      <xdr:rowOff>9525</xdr:rowOff>
    </xdr:from>
    <xdr:to>
      <xdr:col>12</xdr:col>
      <xdr:colOff>895350</xdr:colOff>
      <xdr:row>87</xdr:row>
      <xdr:rowOff>19050</xdr:rowOff>
    </xdr:to>
    <xdr:sp>
      <xdr:nvSpPr>
        <xdr:cNvPr id="9" name="TextBox 9"/>
        <xdr:cNvSpPr txBox="1">
          <a:spLocks noChangeArrowheads="1"/>
        </xdr:cNvSpPr>
      </xdr:nvSpPr>
      <xdr:spPr>
        <a:xfrm>
          <a:off x="304800" y="20926425"/>
          <a:ext cx="6781800" cy="8096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500" b="0" i="0" u="none" baseline="0"/>
            <a:t>There were no significant changes in estimates of amounts reported in the current financial period or in the previous financial year.</a:t>
          </a:r>
        </a:p>
      </xdr:txBody>
    </xdr:sp>
    <xdr:clientData/>
  </xdr:twoCellAnchor>
  <xdr:twoCellAnchor>
    <xdr:from>
      <xdr:col>1</xdr:col>
      <xdr:colOff>0</xdr:colOff>
      <xdr:row>187</xdr:row>
      <xdr:rowOff>0</xdr:rowOff>
    </xdr:from>
    <xdr:to>
      <xdr:col>13</xdr:col>
      <xdr:colOff>0</xdr:colOff>
      <xdr:row>191</xdr:row>
      <xdr:rowOff>57150</xdr:rowOff>
    </xdr:to>
    <xdr:sp>
      <xdr:nvSpPr>
        <xdr:cNvPr id="10" name="TextBox 10"/>
        <xdr:cNvSpPr txBox="1">
          <a:spLocks noChangeArrowheads="1"/>
        </xdr:cNvSpPr>
      </xdr:nvSpPr>
      <xdr:spPr>
        <a:xfrm>
          <a:off x="295275" y="46501050"/>
          <a:ext cx="6829425" cy="10477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500" b="0" i="0" u="none" baseline="0"/>
            <a:t>With the continued expansion of the Group's loan financing business and barring any unforeseen circumstances, the Group is confident of showing a further improvement in its performance for the financial year ending 31 March 2008.</a:t>
          </a:r>
        </a:p>
      </xdr:txBody>
    </xdr:sp>
    <xdr:clientData/>
  </xdr:twoCellAnchor>
  <xdr:oneCellAnchor>
    <xdr:from>
      <xdr:col>1</xdr:col>
      <xdr:colOff>9525</xdr:colOff>
      <xdr:row>213</xdr:row>
      <xdr:rowOff>9525</xdr:rowOff>
    </xdr:from>
    <xdr:ext cx="6791325" cy="762000"/>
    <xdr:sp>
      <xdr:nvSpPr>
        <xdr:cNvPr id="11" name="TextBox 11"/>
        <xdr:cNvSpPr txBox="1">
          <a:spLocks noChangeArrowheads="1"/>
        </xdr:cNvSpPr>
      </xdr:nvSpPr>
      <xdr:spPr>
        <a:xfrm>
          <a:off x="304800" y="52454175"/>
          <a:ext cx="6791325" cy="762000"/>
        </a:xfrm>
        <a:prstGeom prst="rect">
          <a:avLst/>
        </a:prstGeom>
        <a:noFill/>
        <a:ln w="9525" cmpd="sng">
          <a:noFill/>
        </a:ln>
      </xdr:spPr>
      <xdr:txBody>
        <a:bodyPr vertOverflow="clip" wrap="square"/>
        <a:p>
          <a:pPr algn="just">
            <a:defRPr/>
          </a:pPr>
          <a:r>
            <a:rPr lang="en-US" cap="none" sz="1500" b="0" i="0" u="none" baseline="0"/>
            <a:t>The effective tax rate of the Group is lower than the statutory income tax rate for the current quarter and financial period ended 30 September 2007 due to certain income which is not taxable and utilisation of unabsorbed tax losses brought forward.</a:t>
          </a:r>
        </a:p>
      </xdr:txBody>
    </xdr:sp>
    <xdr:clientData/>
  </xdr:oneCellAnchor>
  <xdr:twoCellAnchor>
    <xdr:from>
      <xdr:col>1</xdr:col>
      <xdr:colOff>9525</xdr:colOff>
      <xdr:row>68</xdr:row>
      <xdr:rowOff>9525</xdr:rowOff>
    </xdr:from>
    <xdr:to>
      <xdr:col>12</xdr:col>
      <xdr:colOff>904875</xdr:colOff>
      <xdr:row>70</xdr:row>
      <xdr:rowOff>66675</xdr:rowOff>
    </xdr:to>
    <xdr:sp>
      <xdr:nvSpPr>
        <xdr:cNvPr id="12" name="TextBox 12"/>
        <xdr:cNvSpPr txBox="1">
          <a:spLocks noChangeArrowheads="1"/>
        </xdr:cNvSpPr>
      </xdr:nvSpPr>
      <xdr:spPr>
        <a:xfrm>
          <a:off x="304800" y="16964025"/>
          <a:ext cx="6791325" cy="552450"/>
        </a:xfrm>
        <a:prstGeom prst="rect">
          <a:avLst/>
        </a:prstGeom>
        <a:solidFill>
          <a:srgbClr val="FFFFFF"/>
        </a:solidFill>
        <a:ln w="9525" cmpd="sng">
          <a:noFill/>
        </a:ln>
      </xdr:spPr>
      <xdr:txBody>
        <a:bodyPr vertOverflow="clip" wrap="square"/>
        <a:p>
          <a:pPr algn="just">
            <a:defRPr/>
          </a:pPr>
          <a:r>
            <a:rPr lang="en-US" cap="none" sz="1500" b="0" i="0" u="none" baseline="0"/>
            <a:t>The auditors' report on the preceding annual financial statements was not subject to any qualification.</a:t>
          </a:r>
        </a:p>
      </xdr:txBody>
    </xdr:sp>
    <xdr:clientData/>
  </xdr:twoCellAnchor>
  <xdr:twoCellAnchor>
    <xdr:from>
      <xdr:col>1</xdr:col>
      <xdr:colOff>19050</xdr:colOff>
      <xdr:row>115</xdr:row>
      <xdr:rowOff>0</xdr:rowOff>
    </xdr:from>
    <xdr:to>
      <xdr:col>12</xdr:col>
      <xdr:colOff>923925</xdr:colOff>
      <xdr:row>117</xdr:row>
      <xdr:rowOff>95250</xdr:rowOff>
    </xdr:to>
    <xdr:sp>
      <xdr:nvSpPr>
        <xdr:cNvPr id="13" name="TextBox 13"/>
        <xdr:cNvSpPr txBox="1">
          <a:spLocks noChangeArrowheads="1"/>
        </xdr:cNvSpPr>
      </xdr:nvSpPr>
      <xdr:spPr>
        <a:xfrm>
          <a:off x="314325" y="28270200"/>
          <a:ext cx="6800850" cy="590550"/>
        </a:xfrm>
        <a:prstGeom prst="rect">
          <a:avLst/>
        </a:prstGeom>
        <a:solidFill>
          <a:srgbClr val="FFFFFF"/>
        </a:solidFill>
        <a:ln w="9525" cmpd="sng">
          <a:noFill/>
        </a:ln>
      </xdr:spPr>
      <xdr:txBody>
        <a:bodyPr vertOverflow="clip" wrap="square"/>
        <a:p>
          <a:pPr algn="just">
            <a:defRPr/>
          </a:pPr>
          <a:r>
            <a:rPr lang="en-US" cap="none" sz="1500" b="0" i="0" u="none" baseline="0"/>
            <a:t>Segmental revenue and results for the financial period ended 30 September 2007 were as follows:</a:t>
          </a:r>
        </a:p>
      </xdr:txBody>
    </xdr:sp>
    <xdr:clientData/>
  </xdr:twoCellAnchor>
  <xdr:twoCellAnchor>
    <xdr:from>
      <xdr:col>1</xdr:col>
      <xdr:colOff>19050</xdr:colOff>
      <xdr:row>163</xdr:row>
      <xdr:rowOff>0</xdr:rowOff>
    </xdr:from>
    <xdr:to>
      <xdr:col>12</xdr:col>
      <xdr:colOff>914400</xdr:colOff>
      <xdr:row>165</xdr:row>
      <xdr:rowOff>28575</xdr:rowOff>
    </xdr:to>
    <xdr:sp>
      <xdr:nvSpPr>
        <xdr:cNvPr id="14" name="TextBox 14"/>
        <xdr:cNvSpPr txBox="1">
          <a:spLocks noChangeArrowheads="1"/>
        </xdr:cNvSpPr>
      </xdr:nvSpPr>
      <xdr:spPr>
        <a:xfrm>
          <a:off x="314325" y="39338250"/>
          <a:ext cx="6791325" cy="523875"/>
        </a:xfrm>
        <a:prstGeom prst="rect">
          <a:avLst/>
        </a:prstGeom>
        <a:solidFill>
          <a:srgbClr val="FFFFFF"/>
        </a:solidFill>
        <a:ln w="9525" cmpd="sng">
          <a:noFill/>
        </a:ln>
      </xdr:spPr>
      <xdr:txBody>
        <a:bodyPr vertOverflow="clip" wrap="square"/>
        <a:p>
          <a:pPr algn="just">
            <a:defRPr/>
          </a:pPr>
          <a:r>
            <a:rPr lang="en-US" cap="none" sz="1500" b="1" i="0" u="none" baseline="0"/>
            <a:t>PERFORMANCE REVIEW ON THE RESULTS OF THE GROUP FOR THE PERIOD</a:t>
          </a:r>
        </a:p>
      </xdr:txBody>
    </xdr:sp>
    <xdr:clientData/>
  </xdr:twoCellAnchor>
  <xdr:twoCellAnchor>
    <xdr:from>
      <xdr:col>1</xdr:col>
      <xdr:colOff>9525</xdr:colOff>
      <xdr:row>178</xdr:row>
      <xdr:rowOff>0</xdr:rowOff>
    </xdr:from>
    <xdr:to>
      <xdr:col>13</xdr:col>
      <xdr:colOff>0</xdr:colOff>
      <xdr:row>180</xdr:row>
      <xdr:rowOff>19050</xdr:rowOff>
    </xdr:to>
    <xdr:sp>
      <xdr:nvSpPr>
        <xdr:cNvPr id="15" name="TextBox 15"/>
        <xdr:cNvSpPr txBox="1">
          <a:spLocks noChangeArrowheads="1"/>
        </xdr:cNvSpPr>
      </xdr:nvSpPr>
      <xdr:spPr>
        <a:xfrm>
          <a:off x="304800" y="43053000"/>
          <a:ext cx="6819900" cy="514350"/>
        </a:xfrm>
        <a:prstGeom prst="rect">
          <a:avLst/>
        </a:prstGeom>
        <a:solidFill>
          <a:srgbClr val="FFFFFF"/>
        </a:solidFill>
        <a:ln w="9525" cmpd="sng">
          <a:noFill/>
        </a:ln>
      </xdr:spPr>
      <xdr:txBody>
        <a:bodyPr vertOverflow="clip" wrap="square"/>
        <a:p>
          <a:pPr algn="just">
            <a:defRPr/>
          </a:pPr>
          <a:r>
            <a:rPr lang="en-US" cap="none" sz="1500" b="1" i="0" u="none" baseline="0">
              <a:latin typeface="Times New Roman"/>
              <a:ea typeface="Times New Roman"/>
              <a:cs typeface="Times New Roman"/>
            </a:rPr>
            <a:t>CHANGES IN QUARTERLY RESULTS COMPARED TO PRECEDING QUARTER</a:t>
          </a:r>
          <a:r>
            <a:rPr lang="en-US" cap="none" sz="1500" b="0" i="0" u="none" baseline="0">
              <a:latin typeface="Times New Roman"/>
              <a:ea typeface="Times New Roman"/>
              <a:cs typeface="Times New Roman"/>
            </a:rPr>
            <a:t>
</a:t>
          </a:r>
        </a:p>
      </xdr:txBody>
    </xdr:sp>
    <xdr:clientData/>
  </xdr:twoCellAnchor>
  <xdr:twoCellAnchor>
    <xdr:from>
      <xdr:col>1</xdr:col>
      <xdr:colOff>266700</xdr:colOff>
      <xdr:row>240</xdr:row>
      <xdr:rowOff>0</xdr:rowOff>
    </xdr:from>
    <xdr:to>
      <xdr:col>12</xdr:col>
      <xdr:colOff>771525</xdr:colOff>
      <xdr:row>241</xdr:row>
      <xdr:rowOff>19050</xdr:rowOff>
    </xdr:to>
    <xdr:sp>
      <xdr:nvSpPr>
        <xdr:cNvPr id="16" name="TextBox 16"/>
        <xdr:cNvSpPr txBox="1">
          <a:spLocks noChangeArrowheads="1"/>
        </xdr:cNvSpPr>
      </xdr:nvSpPr>
      <xdr:spPr>
        <a:xfrm>
          <a:off x="561975" y="58978800"/>
          <a:ext cx="6400800" cy="266700"/>
        </a:xfrm>
        <a:prstGeom prst="rect">
          <a:avLst/>
        </a:prstGeom>
        <a:solidFill>
          <a:srgbClr val="FFFFFF"/>
        </a:solidFill>
        <a:ln w="9525" cmpd="sng">
          <a:noFill/>
        </a:ln>
      </xdr:spPr>
      <xdr:txBody>
        <a:bodyPr vertOverflow="clip" wrap="square"/>
        <a:p>
          <a:pPr algn="just">
            <a:defRPr/>
          </a:pPr>
          <a:r>
            <a:rPr lang="en-US" cap="none" sz="1500" b="0" i="0" u="none" baseline="0"/>
            <a:t>Investment in quoted real estate investment trust units as at 30 September 2007:</a:t>
          </a:r>
        </a:p>
      </xdr:txBody>
    </xdr:sp>
    <xdr:clientData/>
  </xdr:twoCellAnchor>
  <xdr:twoCellAnchor>
    <xdr:from>
      <xdr:col>1</xdr:col>
      <xdr:colOff>247650</xdr:colOff>
      <xdr:row>251</xdr:row>
      <xdr:rowOff>9525</xdr:rowOff>
    </xdr:from>
    <xdr:to>
      <xdr:col>12</xdr:col>
      <xdr:colOff>85725</xdr:colOff>
      <xdr:row>252</xdr:row>
      <xdr:rowOff>47625</xdr:rowOff>
    </xdr:to>
    <xdr:sp>
      <xdr:nvSpPr>
        <xdr:cNvPr id="17" name="TextBox 17"/>
        <xdr:cNvSpPr txBox="1">
          <a:spLocks noChangeArrowheads="1"/>
        </xdr:cNvSpPr>
      </xdr:nvSpPr>
      <xdr:spPr>
        <a:xfrm>
          <a:off x="542925" y="61445775"/>
          <a:ext cx="5734050" cy="285750"/>
        </a:xfrm>
        <a:prstGeom prst="rect">
          <a:avLst/>
        </a:prstGeom>
        <a:solidFill>
          <a:srgbClr val="FFFFFF"/>
        </a:solidFill>
        <a:ln w="9525" cmpd="sng">
          <a:noFill/>
        </a:ln>
      </xdr:spPr>
      <xdr:txBody>
        <a:bodyPr vertOverflow="clip" wrap="square"/>
        <a:p>
          <a:pPr algn="just">
            <a:defRPr/>
          </a:pPr>
          <a:r>
            <a:rPr lang="en-US" cap="none" sz="1500" b="0" i="0" u="none" baseline="0"/>
            <a:t>Investments in quoted securities as at 30 September 2007:</a:t>
          </a:r>
        </a:p>
      </xdr:txBody>
    </xdr:sp>
    <xdr:clientData/>
  </xdr:twoCellAnchor>
  <xdr:twoCellAnchor>
    <xdr:from>
      <xdr:col>1</xdr:col>
      <xdr:colOff>19050</xdr:colOff>
      <xdr:row>276</xdr:row>
      <xdr:rowOff>0</xdr:rowOff>
    </xdr:from>
    <xdr:to>
      <xdr:col>13</xdr:col>
      <xdr:colOff>0</xdr:colOff>
      <xdr:row>278</xdr:row>
      <xdr:rowOff>142875</xdr:rowOff>
    </xdr:to>
    <xdr:sp>
      <xdr:nvSpPr>
        <xdr:cNvPr id="18" name="TextBox 18"/>
        <xdr:cNvSpPr txBox="1">
          <a:spLocks noChangeArrowheads="1"/>
        </xdr:cNvSpPr>
      </xdr:nvSpPr>
      <xdr:spPr>
        <a:xfrm>
          <a:off x="314325" y="67360800"/>
          <a:ext cx="6810375" cy="638175"/>
        </a:xfrm>
        <a:prstGeom prst="rect">
          <a:avLst/>
        </a:prstGeom>
        <a:solidFill>
          <a:srgbClr val="FFFFFF"/>
        </a:solidFill>
        <a:ln w="9525" cmpd="sng">
          <a:noFill/>
        </a:ln>
      </xdr:spPr>
      <xdr:txBody>
        <a:bodyPr vertOverflow="clip" wrap="square"/>
        <a:p>
          <a:pPr algn="just">
            <a:defRPr/>
          </a:pPr>
          <a:r>
            <a:rPr lang="en-US" cap="none" sz="1500" b="0" i="0" u="none" baseline="0"/>
            <a:t>Total borrowings (all denominated in Ringgit Malaysia) of the Group as at 30 September 2007 are as follows:</a:t>
          </a:r>
        </a:p>
      </xdr:txBody>
    </xdr:sp>
    <xdr:clientData/>
  </xdr:twoCellAnchor>
  <xdr:twoCellAnchor>
    <xdr:from>
      <xdr:col>1</xdr:col>
      <xdr:colOff>9525</xdr:colOff>
      <xdr:row>307</xdr:row>
      <xdr:rowOff>0</xdr:rowOff>
    </xdr:from>
    <xdr:to>
      <xdr:col>12</xdr:col>
      <xdr:colOff>904875</xdr:colOff>
      <xdr:row>308</xdr:row>
      <xdr:rowOff>57150</xdr:rowOff>
    </xdr:to>
    <xdr:sp>
      <xdr:nvSpPr>
        <xdr:cNvPr id="19" name="TextBox 19"/>
        <xdr:cNvSpPr txBox="1">
          <a:spLocks noChangeArrowheads="1"/>
        </xdr:cNvSpPr>
      </xdr:nvSpPr>
      <xdr:spPr>
        <a:xfrm>
          <a:off x="304800" y="74409300"/>
          <a:ext cx="6791325" cy="304800"/>
        </a:xfrm>
        <a:prstGeom prst="rect">
          <a:avLst/>
        </a:prstGeom>
        <a:solidFill>
          <a:srgbClr val="FFFFFF"/>
        </a:solidFill>
        <a:ln w="9525" cmpd="sng">
          <a:noFill/>
        </a:ln>
      </xdr:spPr>
      <xdr:txBody>
        <a:bodyPr vertOverflow="clip" wrap="square"/>
        <a:p>
          <a:pPr algn="just">
            <a:defRPr/>
          </a:pPr>
          <a:r>
            <a:rPr lang="en-US" cap="none" sz="1500" b="0" i="0" u="none" baseline="0"/>
            <a:t>There were no off-balance sheet financial instruments at the date of this report.</a:t>
          </a:r>
        </a:p>
      </xdr:txBody>
    </xdr:sp>
    <xdr:clientData/>
  </xdr:twoCellAnchor>
  <xdr:twoCellAnchor>
    <xdr:from>
      <xdr:col>0</xdr:col>
      <xdr:colOff>285750</xdr:colOff>
      <xdr:row>312</xdr:row>
      <xdr:rowOff>9525</xdr:rowOff>
    </xdr:from>
    <xdr:to>
      <xdr:col>13</xdr:col>
      <xdr:colOff>19050</xdr:colOff>
      <xdr:row>313</xdr:row>
      <xdr:rowOff>57150</xdr:rowOff>
    </xdr:to>
    <xdr:sp>
      <xdr:nvSpPr>
        <xdr:cNvPr id="20" name="TextBox 20"/>
        <xdr:cNvSpPr txBox="1">
          <a:spLocks noChangeArrowheads="1"/>
        </xdr:cNvSpPr>
      </xdr:nvSpPr>
      <xdr:spPr>
        <a:xfrm>
          <a:off x="285750" y="75657075"/>
          <a:ext cx="6858000" cy="295275"/>
        </a:xfrm>
        <a:prstGeom prst="rect">
          <a:avLst/>
        </a:prstGeom>
        <a:solidFill>
          <a:srgbClr val="FFFFFF"/>
        </a:solidFill>
        <a:ln w="9525" cmpd="sng">
          <a:noFill/>
        </a:ln>
      </xdr:spPr>
      <xdr:txBody>
        <a:bodyPr vertOverflow="clip" wrap="square"/>
        <a:p>
          <a:pPr algn="just">
            <a:defRPr/>
          </a:pPr>
          <a:r>
            <a:rPr lang="en-US" cap="none" sz="1500" b="0" i="0" u="none" baseline="0"/>
            <a:t>There were no pending material litigations for the Group at the date of this report.</a:t>
          </a:r>
        </a:p>
      </xdr:txBody>
    </xdr:sp>
    <xdr:clientData/>
  </xdr:twoCellAnchor>
  <xdr:twoCellAnchor>
    <xdr:from>
      <xdr:col>1</xdr:col>
      <xdr:colOff>9525</xdr:colOff>
      <xdr:row>103</xdr:row>
      <xdr:rowOff>180975</xdr:rowOff>
    </xdr:from>
    <xdr:to>
      <xdr:col>12</xdr:col>
      <xdr:colOff>914400</xdr:colOff>
      <xdr:row>110</xdr:row>
      <xdr:rowOff>47625</xdr:rowOff>
    </xdr:to>
    <xdr:sp>
      <xdr:nvSpPr>
        <xdr:cNvPr id="21" name="TextBox 21"/>
        <xdr:cNvSpPr txBox="1">
          <a:spLocks noChangeArrowheads="1"/>
        </xdr:cNvSpPr>
      </xdr:nvSpPr>
      <xdr:spPr>
        <a:xfrm>
          <a:off x="304800" y="25631775"/>
          <a:ext cx="6800850" cy="1514475"/>
        </a:xfrm>
        <a:prstGeom prst="rect">
          <a:avLst/>
        </a:prstGeom>
        <a:noFill/>
        <a:ln w="9525" cmpd="sng">
          <a:noFill/>
        </a:ln>
      </xdr:spPr>
      <xdr:txBody>
        <a:bodyPr vertOverflow="clip" wrap="square" anchor="just"/>
        <a:p>
          <a:pPr algn="just">
            <a:defRPr/>
          </a:pPr>
          <a:r>
            <a:rPr lang="en-US" cap="none" sz="1500" b="0" i="0" u="none" baseline="0"/>
            <a:t>On 28 September 2007, the Company paid a final dividend in respect of the financial year ended 31 March 2007 of 10% less 26% tax on 646,337,640 ordinary shares, amounting to RM4,782,899. 
The dividend has been accounted for in the equity as an appropriation of unappropriated profits in the financial period ended 30 September 2007.  </a:t>
          </a:r>
        </a:p>
      </xdr:txBody>
    </xdr:sp>
    <xdr:clientData/>
  </xdr:twoCellAnchor>
  <xdr:twoCellAnchor>
    <xdr:from>
      <xdr:col>1</xdr:col>
      <xdr:colOff>9525</xdr:colOff>
      <xdr:row>8</xdr:row>
      <xdr:rowOff>9525</xdr:rowOff>
    </xdr:from>
    <xdr:to>
      <xdr:col>12</xdr:col>
      <xdr:colOff>904875</xdr:colOff>
      <xdr:row>12</xdr:row>
      <xdr:rowOff>247650</xdr:rowOff>
    </xdr:to>
    <xdr:sp>
      <xdr:nvSpPr>
        <xdr:cNvPr id="22" name="TextBox 23"/>
        <xdr:cNvSpPr txBox="1">
          <a:spLocks noChangeArrowheads="1"/>
        </xdr:cNvSpPr>
      </xdr:nvSpPr>
      <xdr:spPr>
        <a:xfrm>
          <a:off x="304800" y="2066925"/>
          <a:ext cx="6791325" cy="1266825"/>
        </a:xfrm>
        <a:prstGeom prst="rect">
          <a:avLst/>
        </a:prstGeom>
        <a:noFill/>
        <a:ln w="9525" cmpd="sng">
          <a:noFill/>
        </a:ln>
      </xdr:spPr>
      <xdr:txBody>
        <a:bodyPr vertOverflow="clip" wrap="square"/>
        <a:p>
          <a:pPr algn="just">
            <a:defRPr/>
          </a:pPr>
          <a:r>
            <a:rPr lang="en-US" cap="none" sz="1500" b="0" i="0" u="none" baseline="0"/>
            <a:t>This interim financial report is unaudited and has been prepared in accordance with FRS 134 "Interim Financial Reporting" and paragraph 9.22 of the Listing Requirements of Bursa Malaysia Securities Berhad.  It should be read in conjunction with the Group's annual audited financial statements for the financial year ended 31 March 2007.</a:t>
          </a:r>
        </a:p>
      </xdr:txBody>
    </xdr:sp>
    <xdr:clientData/>
  </xdr:twoCellAnchor>
  <xdr:twoCellAnchor>
    <xdr:from>
      <xdr:col>1</xdr:col>
      <xdr:colOff>0</xdr:colOff>
      <xdr:row>46</xdr:row>
      <xdr:rowOff>0</xdr:rowOff>
    </xdr:from>
    <xdr:to>
      <xdr:col>12</xdr:col>
      <xdr:colOff>904875</xdr:colOff>
      <xdr:row>66</xdr:row>
      <xdr:rowOff>0</xdr:rowOff>
    </xdr:to>
    <xdr:sp>
      <xdr:nvSpPr>
        <xdr:cNvPr id="23" name="TextBox 24"/>
        <xdr:cNvSpPr txBox="1">
          <a:spLocks noChangeArrowheads="1"/>
        </xdr:cNvSpPr>
      </xdr:nvSpPr>
      <xdr:spPr>
        <a:xfrm>
          <a:off x="295275" y="11315700"/>
          <a:ext cx="6800850" cy="5143500"/>
        </a:xfrm>
        <a:prstGeom prst="rect">
          <a:avLst/>
        </a:prstGeom>
        <a:solidFill>
          <a:srgbClr val="FFFFFF"/>
        </a:solidFill>
        <a:ln w="9525" cmpd="sng">
          <a:noFill/>
        </a:ln>
      </xdr:spPr>
      <xdr:txBody>
        <a:bodyPr vertOverflow="clip" wrap="square"/>
        <a:p>
          <a:pPr algn="just">
            <a:defRPr/>
          </a:pPr>
          <a:r>
            <a:rPr lang="en-US" cap="none" sz="1500" b="0" i="0" u="none" baseline="0">
              <a:latin typeface="Times New Roman"/>
              <a:ea typeface="Times New Roman"/>
              <a:cs typeface="Times New Roman"/>
            </a:rPr>
            <a:t> </a:t>
          </a:r>
          <a:r>
            <a:rPr lang="en-US" cap="none" sz="1500" b="1" i="0" u="none" baseline="0">
              <a:latin typeface="Times New Roman"/>
              <a:ea typeface="Times New Roman"/>
              <a:cs typeface="Times New Roman"/>
            </a:rPr>
            <a:t>FRS 119: Employee Benefits</a:t>
          </a:r>
          <a:r>
            <a:rPr lang="en-US" cap="none" sz="1500" b="0" i="0" u="none" baseline="0">
              <a:latin typeface="Times New Roman"/>
              <a:ea typeface="Times New Roman"/>
              <a:cs typeface="Times New Roman"/>
            </a:rPr>
            <a:t>
This FRS supersedes FRS119</a:t>
          </a:r>
          <a:r>
            <a:rPr lang="en-US" cap="none" sz="1500" b="0" i="0" u="none" baseline="-25000">
              <a:latin typeface="Times New Roman"/>
              <a:ea typeface="Times New Roman"/>
              <a:cs typeface="Times New Roman"/>
            </a:rPr>
            <a:t>2004</a:t>
          </a:r>
          <a:r>
            <a:rPr lang="en-US" cap="none" sz="1500" b="0" i="0" u="none" baseline="0">
              <a:latin typeface="Times New Roman"/>
              <a:ea typeface="Times New Roman"/>
              <a:cs typeface="Times New Roman"/>
            </a:rPr>
            <a:t> Employee Benefits and Amendment to FRS 119</a:t>
          </a:r>
          <a:r>
            <a:rPr lang="en-US" cap="none" sz="1500" b="0" i="0" u="none" baseline="-25000">
              <a:latin typeface="Times New Roman"/>
              <a:ea typeface="Times New Roman"/>
              <a:cs typeface="Times New Roman"/>
            </a:rPr>
            <a:t>2004</a:t>
          </a:r>
          <a:r>
            <a:rPr lang="en-US" cap="none" sz="1500" b="0" i="0" u="none" baseline="0">
              <a:latin typeface="Times New Roman"/>
              <a:ea typeface="Times New Roman"/>
              <a:cs typeface="Times New Roman"/>
            </a:rPr>
            <a:t> Employee Benefits – Actuarial Gains and Losses, Group Plans and Disclosures.  This FRS which has the same effective date as the original standard has no financial impact on the Group’s consolidated financial statements.
As at the date of this report, the Group has not applied the following applicable five new/revised Standards which have been issued by the Malaysian Accounting Standard Board, but are not yet effective:
FRS 107: Cash Flow Statements
FRS 112: Income Taxes
FRS 118: Revenue
FRS 134: Interim Financial Reporting
FRS 137: Provisions, Contingent Liabilities and Contingent Assets
The directors are of the opinion that the abovementioned new/revised FRSs will have no material financial impact on the financial statements of the Group.</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hkoon\Local%20Settings\Temporary%20Internet%20Files\OLK50\work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SK.AMCORP\Local%20Settings\Temporary%20Internet%20Files\OLK101\work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BS"/>
      <sheetName val="CIS"/>
      <sheetName val="CFS"/>
      <sheetName val="Segmental analysis"/>
      <sheetName val="Seg Alys-loan financing"/>
      <sheetName val="Seg Alys-Inv Hldg-ok"/>
      <sheetName val="seg alys-others"/>
      <sheetName val="SegAnlys-Consol-ok"/>
      <sheetName val="CA"/>
      <sheetName val="PA"/>
      <sheetName val="PLnotes6-07"/>
      <sheetName val="taxation"/>
      <sheetName val="BSnotes"/>
      <sheetName val="receivable(details)"/>
      <sheetName val="payables(details)"/>
      <sheetName val="Sheet1"/>
    </sheetNames>
    <sheetDataSet>
      <sheetData sheetId="1">
        <row r="14">
          <cell r="S1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BS"/>
      <sheetName val="CIS"/>
      <sheetName val="CFS"/>
      <sheetName val="Segmental analysis"/>
      <sheetName val="Seg Alys-loan financing"/>
      <sheetName val="Seg Alys-Inv Hldg-ok"/>
      <sheetName val="seg alys-others"/>
      <sheetName val="SegAnlys-Consol-ok"/>
      <sheetName val="CA"/>
      <sheetName val="PA"/>
      <sheetName val="PLnotes9-07"/>
      <sheetName val="taxation"/>
      <sheetName val="BSnotes"/>
      <sheetName val="receivable(details)"/>
      <sheetName val="payables(details)"/>
      <sheetName val="Sheet1"/>
    </sheetNames>
    <sheetDataSet>
      <sheetData sheetId="0">
        <row r="13">
          <cell r="O13">
            <v>3209195.1699999995</v>
          </cell>
        </row>
        <row r="14">
          <cell r="O14">
            <v>1716389.95</v>
          </cell>
        </row>
        <row r="16">
          <cell r="O16">
            <v>28676975</v>
          </cell>
        </row>
        <row r="17">
          <cell r="O17">
            <v>488828367.4080405</v>
          </cell>
        </row>
        <row r="18">
          <cell r="O18">
            <v>31557173</v>
          </cell>
        </row>
        <row r="19">
          <cell r="O19">
            <v>6143306.730252601</v>
          </cell>
        </row>
        <row r="24">
          <cell r="O24">
            <v>8028543.379999995</v>
          </cell>
        </row>
        <row r="25">
          <cell r="O25">
            <v>15174647.389999997</v>
          </cell>
        </row>
        <row r="26">
          <cell r="O26">
            <v>57774635.53395138</v>
          </cell>
        </row>
        <row r="27">
          <cell r="O27">
            <v>11785396.450000014</v>
          </cell>
        </row>
        <row r="29">
          <cell r="O29">
            <v>146230675.92999998</v>
          </cell>
        </row>
        <row r="30">
          <cell r="O30">
            <v>14397197.629999999</v>
          </cell>
        </row>
        <row r="42">
          <cell r="O42">
            <v>64633764</v>
          </cell>
        </row>
        <row r="43">
          <cell r="O43">
            <v>3563038.6499999985</v>
          </cell>
        </row>
        <row r="46">
          <cell r="O46">
            <v>111692189.72575359</v>
          </cell>
        </row>
        <row r="55">
          <cell r="O55">
            <v>456065667.26</v>
          </cell>
        </row>
        <row r="56">
          <cell r="O56">
            <v>780195.5499999999</v>
          </cell>
        </row>
        <row r="57">
          <cell r="O57">
            <v>134424.68000000002</v>
          </cell>
        </row>
        <row r="58">
          <cell r="O58">
            <v>189000</v>
          </cell>
        </row>
        <row r="65">
          <cell r="O65">
            <v>45049594.45</v>
          </cell>
        </row>
        <row r="66">
          <cell r="O66">
            <v>200444.96</v>
          </cell>
        </row>
        <row r="67">
          <cell r="O67">
            <v>183053.77</v>
          </cell>
        </row>
        <row r="68">
          <cell r="O68">
            <v>125149504.43</v>
          </cell>
        </row>
        <row r="69">
          <cell r="O69">
            <v>162075.09999999404</v>
          </cell>
        </row>
        <row r="70">
          <cell r="O70">
            <v>1211471.1400000008</v>
          </cell>
        </row>
        <row r="71">
          <cell r="O71">
            <v>4508079.55</v>
          </cell>
        </row>
      </sheetData>
      <sheetData sheetId="1">
        <row r="11">
          <cell r="T11">
            <v>62553751.06000002</v>
          </cell>
          <cell r="U11">
            <v>34498287.92000002</v>
          </cell>
        </row>
        <row r="13">
          <cell r="T13">
            <v>3053631.8499999996</v>
          </cell>
          <cell r="U13">
            <v>1636550.0199999996</v>
          </cell>
        </row>
        <row r="16">
          <cell r="T16">
            <v>-3610000.1599999997</v>
          </cell>
          <cell r="U16">
            <v>-2080121.8599999996</v>
          </cell>
        </row>
        <row r="17">
          <cell r="T17">
            <v>-324094.31</v>
          </cell>
          <cell r="U17">
            <v>-194032.72</v>
          </cell>
        </row>
        <row r="19">
          <cell r="T19">
            <v>-30006432.874110006</v>
          </cell>
          <cell r="U19">
            <v>-16828686.994110007</v>
          </cell>
        </row>
        <row r="26">
          <cell r="T26">
            <v>-2066708.78</v>
          </cell>
          <cell r="U26">
            <v>-1038474.26</v>
          </cell>
        </row>
        <row r="36">
          <cell r="T36">
            <v>-6664154.5201364</v>
          </cell>
          <cell r="U36">
            <v>-3044012.5201364</v>
          </cell>
        </row>
      </sheetData>
      <sheetData sheetId="2">
        <row r="13">
          <cell r="B13">
            <v>324094</v>
          </cell>
        </row>
        <row r="14">
          <cell r="B14">
            <v>20061666</v>
          </cell>
        </row>
        <row r="15">
          <cell r="B15">
            <v>1038153</v>
          </cell>
        </row>
        <row r="16">
          <cell r="B16">
            <v>187564</v>
          </cell>
        </row>
        <row r="17">
          <cell r="B17">
            <v>733691</v>
          </cell>
        </row>
        <row r="20">
          <cell r="B20">
            <v>5757.62</v>
          </cell>
        </row>
        <row r="23">
          <cell r="B23">
            <v>-371705.65</v>
          </cell>
        </row>
        <row r="24">
          <cell r="B24">
            <v>-2617507</v>
          </cell>
        </row>
        <row r="25">
          <cell r="B25">
            <v>-5000</v>
          </cell>
        </row>
        <row r="29">
          <cell r="B29">
            <v>-682336</v>
          </cell>
        </row>
        <row r="35">
          <cell r="B35">
            <v>15099</v>
          </cell>
        </row>
        <row r="36">
          <cell r="B36">
            <v>-133347406.40804052</v>
          </cell>
        </row>
        <row r="37">
          <cell r="B37">
            <v>-908347</v>
          </cell>
        </row>
        <row r="41">
          <cell r="B41">
            <v>14276720.75</v>
          </cell>
        </row>
        <row r="46">
          <cell r="B46">
            <v>-7252765</v>
          </cell>
        </row>
        <row r="47">
          <cell r="B47">
            <v>311893</v>
          </cell>
        </row>
        <row r="48">
          <cell r="B48">
            <v>-17994957.59</v>
          </cell>
        </row>
        <row r="58">
          <cell r="B58">
            <v>145000</v>
          </cell>
        </row>
        <row r="60">
          <cell r="B60">
            <v>-331597.17</v>
          </cell>
        </row>
        <row r="61">
          <cell r="B61">
            <v>842855.04</v>
          </cell>
        </row>
        <row r="62">
          <cell r="B62">
            <v>2617507</v>
          </cell>
        </row>
        <row r="63">
          <cell r="B63">
            <v>682336</v>
          </cell>
        </row>
        <row r="70">
          <cell r="B70">
            <v>100500000</v>
          </cell>
        </row>
        <row r="71">
          <cell r="B71">
            <v>-4000000</v>
          </cell>
        </row>
        <row r="72">
          <cell r="B72">
            <v>0</v>
          </cell>
        </row>
        <row r="73">
          <cell r="B73">
            <v>-992364</v>
          </cell>
        </row>
        <row r="74">
          <cell r="B74">
            <v>-7681238.11</v>
          </cell>
        </row>
        <row r="75">
          <cell r="B75">
            <v>-2066708.41</v>
          </cell>
        </row>
        <row r="76">
          <cell r="B76">
            <v>-274818.99</v>
          </cell>
        </row>
        <row r="78">
          <cell r="B78">
            <v>-102967.54999999999</v>
          </cell>
        </row>
        <row r="79">
          <cell r="B79">
            <v>-67449.4900000001</v>
          </cell>
        </row>
        <row r="87">
          <cell r="B87">
            <v>167982560.4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105"/>
  <sheetViews>
    <sheetView view="pageBreakPreview" zoomScaleSheetLayoutView="100" workbookViewId="0" topLeftCell="A1">
      <selection activeCell="A1" sqref="A1"/>
    </sheetView>
  </sheetViews>
  <sheetFormatPr defaultColWidth="9.140625" defaultRowHeight="12.75"/>
  <cols>
    <col min="1" max="1" width="3.00390625" style="113" customWidth="1"/>
    <col min="2" max="2" width="47.57421875" style="113" customWidth="1"/>
    <col min="3" max="3" width="14.00390625" style="114" customWidth="1"/>
    <col min="4" max="4" width="2.00390625" style="115" customWidth="1"/>
    <col min="5" max="5" width="13.57421875" style="115" customWidth="1"/>
    <col min="6" max="6" width="1.57421875" style="115" customWidth="1"/>
    <col min="7" max="7" width="14.57421875" style="115" customWidth="1"/>
    <col min="8" max="8" width="0.9921875" style="115" customWidth="1"/>
    <col min="9" max="9" width="17.7109375" style="115" customWidth="1"/>
    <col min="10" max="16384" width="9.140625" style="113" customWidth="1"/>
  </cols>
  <sheetData>
    <row r="1" ht="18.75">
      <c r="A1" s="112" t="s">
        <v>54</v>
      </c>
    </row>
    <row r="2" ht="18.75">
      <c r="A2" s="112" t="s">
        <v>55</v>
      </c>
    </row>
    <row r="4" ht="18.75">
      <c r="A4" s="112" t="s">
        <v>0</v>
      </c>
    </row>
    <row r="6" ht="18.75">
      <c r="A6" s="112" t="s">
        <v>224</v>
      </c>
    </row>
    <row r="8" ht="18.75">
      <c r="A8" s="112"/>
    </row>
    <row r="10" spans="3:9" ht="18.75">
      <c r="C10" s="298" t="s">
        <v>1</v>
      </c>
      <c r="D10" s="298"/>
      <c r="E10" s="298"/>
      <c r="G10" s="298" t="s">
        <v>2</v>
      </c>
      <c r="H10" s="298"/>
      <c r="I10" s="298"/>
    </row>
    <row r="11" spans="3:9" ht="18.75">
      <c r="C11" s="116">
        <f>+G11</f>
        <v>39355</v>
      </c>
      <c r="D11" s="117"/>
      <c r="E11" s="117">
        <f>+I11</f>
        <v>38990</v>
      </c>
      <c r="F11" s="118"/>
      <c r="G11" s="116">
        <v>39355</v>
      </c>
      <c r="H11" s="118"/>
      <c r="I11" s="117">
        <v>38990</v>
      </c>
    </row>
    <row r="12" spans="3:9" ht="18.75">
      <c r="C12" s="119" t="s">
        <v>5</v>
      </c>
      <c r="D12" s="120"/>
      <c r="E12" s="120" t="s">
        <v>5</v>
      </c>
      <c r="G12" s="119" t="s">
        <v>5</v>
      </c>
      <c r="I12" s="120" t="s">
        <v>5</v>
      </c>
    </row>
    <row r="13" spans="6:7" ht="18.75">
      <c r="F13" s="115" t="s">
        <v>14</v>
      </c>
      <c r="G13" s="114"/>
    </row>
    <row r="14" spans="1:9" ht="18.75">
      <c r="A14" s="121" t="s">
        <v>47</v>
      </c>
      <c r="B14" s="113" t="s">
        <v>7</v>
      </c>
      <c r="C14" s="122">
        <f>+'Income Statement'!C23</f>
        <v>34498287.92000002</v>
      </c>
      <c r="D14" s="26"/>
      <c r="E14" s="123">
        <f>+'Income Statement'!E23</f>
        <v>23758000</v>
      </c>
      <c r="F14" s="26"/>
      <c r="G14" s="122">
        <f>+'Income Statement'!G23</f>
        <v>62553751.06000002</v>
      </c>
      <c r="H14" s="26"/>
      <c r="I14" s="123">
        <f>+'Income Statement'!I23</f>
        <v>42668000</v>
      </c>
    </row>
    <row r="15" spans="3:9" ht="18.75">
      <c r="C15" s="124"/>
      <c r="D15" s="25"/>
      <c r="E15" s="125"/>
      <c r="F15" s="25"/>
      <c r="G15" s="124"/>
      <c r="H15" s="25"/>
      <c r="I15" s="125"/>
    </row>
    <row r="16" spans="1:9" s="127" customFormat="1" ht="18.75">
      <c r="A16" s="126" t="s">
        <v>48</v>
      </c>
      <c r="B16" s="127" t="s">
        <v>115</v>
      </c>
      <c r="C16" s="122">
        <f>+'Income Statement'!C35</f>
        <v>15993522.105890008</v>
      </c>
      <c r="D16" s="26"/>
      <c r="E16" s="123">
        <f>+'Income Statement'!E35</f>
        <v>11935000</v>
      </c>
      <c r="F16" s="26"/>
      <c r="G16" s="122">
        <f>+'Income Statement'!G35</f>
        <v>29600146.785890013</v>
      </c>
      <c r="H16" s="26"/>
      <c r="I16" s="123">
        <f>+'Income Statement'!I35</f>
        <v>20858000</v>
      </c>
    </row>
    <row r="17" spans="3:9" s="127" customFormat="1" ht="18.75">
      <c r="C17" s="122"/>
      <c r="D17" s="26"/>
      <c r="E17" s="123"/>
      <c r="F17" s="26"/>
      <c r="G17" s="122"/>
      <c r="H17" s="26"/>
      <c r="I17" s="123"/>
    </row>
    <row r="18" spans="1:9" s="127" customFormat="1" ht="18.75">
      <c r="A18" s="126" t="s">
        <v>49</v>
      </c>
      <c r="B18" s="127" t="s">
        <v>116</v>
      </c>
      <c r="C18" s="122">
        <f>'Income Statement'!C38</f>
        <v>12949509.585753608</v>
      </c>
      <c r="D18" s="26"/>
      <c r="E18" s="123">
        <f>'Income Statement'!E38</f>
        <v>10631000</v>
      </c>
      <c r="F18" s="26"/>
      <c r="G18" s="122">
        <f>'Income Statement'!G38</f>
        <v>22935992.265753612</v>
      </c>
      <c r="H18" s="26"/>
      <c r="I18" s="123">
        <f>'Income Statement'!I38</f>
        <v>17591000</v>
      </c>
    </row>
    <row r="19" spans="1:9" s="127" customFormat="1" ht="18.75">
      <c r="A19" s="126"/>
      <c r="C19" s="122"/>
      <c r="D19" s="26"/>
      <c r="E19" s="123"/>
      <c r="F19" s="26"/>
      <c r="G19" s="122"/>
      <c r="H19" s="26"/>
      <c r="I19" s="123"/>
    </row>
    <row r="20" spans="1:9" s="127" customFormat="1" ht="18.75">
      <c r="A20" s="126" t="s">
        <v>50</v>
      </c>
      <c r="B20" s="127" t="s">
        <v>117</v>
      </c>
      <c r="C20" s="122"/>
      <c r="D20" s="26"/>
      <c r="E20" s="123"/>
      <c r="F20" s="26"/>
      <c r="G20" s="122"/>
      <c r="H20" s="26"/>
      <c r="I20" s="123"/>
    </row>
    <row r="21" spans="2:9" s="127" customFormat="1" ht="18.75">
      <c r="B21" s="127" t="s">
        <v>118</v>
      </c>
      <c r="C21" s="122">
        <f>'Income Statement'!C41</f>
        <v>12949509.585753608</v>
      </c>
      <c r="D21" s="26"/>
      <c r="E21" s="123">
        <f>'Income Statement'!E41</f>
        <v>10631000</v>
      </c>
      <c r="F21" s="26"/>
      <c r="G21" s="122">
        <f>'Income Statement'!G41</f>
        <v>22935992.265753612</v>
      </c>
      <c r="H21" s="26"/>
      <c r="I21" s="123">
        <f>'Income Statement'!I41</f>
        <v>17591000</v>
      </c>
    </row>
    <row r="22" spans="3:9" s="127" customFormat="1" ht="18.75">
      <c r="C22" s="128"/>
      <c r="D22" s="26"/>
      <c r="E22" s="24"/>
      <c r="F22" s="26"/>
      <c r="G22" s="128"/>
      <c r="H22" s="26"/>
      <c r="I22" s="26"/>
    </row>
    <row r="23" spans="1:9" s="127" customFormat="1" ht="18.75">
      <c r="A23" s="126" t="s">
        <v>51</v>
      </c>
      <c r="B23" s="127" t="s">
        <v>57</v>
      </c>
      <c r="C23" s="129">
        <f>+'Income Statement'!C48</f>
        <v>2.0035208820197457</v>
      </c>
      <c r="D23" s="26"/>
      <c r="E23" s="130">
        <f>'Income Statement'!E48</f>
        <v>1.7</v>
      </c>
      <c r="F23" s="26"/>
      <c r="G23" s="129">
        <f>+'Income Statement'!G48</f>
        <v>3.5486084743190283</v>
      </c>
      <c r="H23" s="26"/>
      <c r="I23" s="130">
        <f>+'Income Statement'!I48</f>
        <v>2.81</v>
      </c>
    </row>
    <row r="24" spans="3:9" s="127" customFormat="1" ht="18.75">
      <c r="C24" s="128"/>
      <c r="D24" s="26"/>
      <c r="E24" s="26"/>
      <c r="F24" s="26"/>
      <c r="G24" s="128"/>
      <c r="H24" s="26"/>
      <c r="I24" s="26"/>
    </row>
    <row r="25" spans="1:9" s="127" customFormat="1" ht="18.75">
      <c r="A25" s="126" t="s">
        <v>52</v>
      </c>
      <c r="B25" s="127" t="s">
        <v>119</v>
      </c>
      <c r="C25" s="128">
        <v>0</v>
      </c>
      <c r="D25" s="26"/>
      <c r="E25" s="26">
        <v>0</v>
      </c>
      <c r="F25" s="26"/>
      <c r="G25" s="128">
        <v>0</v>
      </c>
      <c r="H25" s="26"/>
      <c r="I25" s="26">
        <v>0</v>
      </c>
    </row>
    <row r="26" spans="1:9" s="127" customFormat="1" ht="18.75">
      <c r="A26" s="126"/>
      <c r="C26" s="131"/>
      <c r="D26" s="26"/>
      <c r="E26" s="26"/>
      <c r="F26" s="26"/>
      <c r="G26" s="128"/>
      <c r="H26" s="26"/>
      <c r="I26" s="26"/>
    </row>
    <row r="27" s="1" customFormat="1" ht="18.75"/>
    <row r="28" spans="5:9" s="1" customFormat="1" ht="18.75">
      <c r="E28" s="34" t="s">
        <v>122</v>
      </c>
      <c r="I28" s="132" t="s">
        <v>124</v>
      </c>
    </row>
    <row r="29" spans="5:9" s="1" customFormat="1" ht="18.75">
      <c r="E29" s="34" t="s">
        <v>123</v>
      </c>
      <c r="I29" s="34" t="s">
        <v>125</v>
      </c>
    </row>
    <row r="30" spans="5:9" s="1" customFormat="1" ht="18.75">
      <c r="E30" s="34" t="s">
        <v>46</v>
      </c>
      <c r="I30" s="34" t="s">
        <v>126</v>
      </c>
    </row>
    <row r="31" spans="1:9" s="127" customFormat="1" ht="18.75">
      <c r="A31" s="126" t="s">
        <v>53</v>
      </c>
      <c r="B31" s="127" t="s">
        <v>120</v>
      </c>
      <c r="C31" s="131"/>
      <c r="D31" s="26"/>
      <c r="E31" s="26"/>
      <c r="F31" s="26"/>
      <c r="G31" s="131"/>
      <c r="H31" s="26"/>
      <c r="I31" s="26"/>
    </row>
    <row r="32" spans="2:9" s="127" customFormat="1" ht="18.75">
      <c r="B32" s="127" t="s">
        <v>121</v>
      </c>
      <c r="C32" s="131"/>
      <c r="D32" s="133"/>
      <c r="E32" s="134">
        <f>+BalanceSheet!H62</f>
        <v>0.27832046478950784</v>
      </c>
      <c r="F32" s="135"/>
      <c r="G32" s="136"/>
      <c r="H32" s="135"/>
      <c r="I32" s="134">
        <f>+BalanceSheet!J62</f>
        <v>0.2502343805940189</v>
      </c>
    </row>
    <row r="33" spans="1:9" s="127" customFormat="1" ht="18.75">
      <c r="A33" s="126"/>
      <c r="C33" s="131"/>
      <c r="D33" s="26"/>
      <c r="E33" s="26"/>
      <c r="F33" s="26"/>
      <c r="G33" s="131"/>
      <c r="H33" s="26"/>
      <c r="I33" s="26"/>
    </row>
    <row r="34" spans="1:9" s="127" customFormat="1" ht="18.75">
      <c r="A34" s="126"/>
      <c r="C34" s="131"/>
      <c r="D34" s="26"/>
      <c r="E34" s="26"/>
      <c r="F34" s="26"/>
      <c r="G34" s="131"/>
      <c r="H34" s="26"/>
      <c r="I34" s="26"/>
    </row>
    <row r="35" spans="1:9" s="127" customFormat="1" ht="18.75">
      <c r="A35" s="126" t="s">
        <v>242</v>
      </c>
      <c r="B35" s="127" t="s">
        <v>243</v>
      </c>
      <c r="C35" s="131">
        <v>1400</v>
      </c>
      <c r="D35" s="26"/>
      <c r="E35" s="26">
        <v>618</v>
      </c>
      <c r="F35" s="26"/>
      <c r="G35" s="131">
        <v>2618</v>
      </c>
      <c r="H35" s="26"/>
      <c r="I35" s="26">
        <v>1028</v>
      </c>
    </row>
    <row r="36" spans="3:9" s="127" customFormat="1" ht="18.75">
      <c r="C36" s="131"/>
      <c r="D36" s="26"/>
      <c r="E36" s="26"/>
      <c r="F36" s="26"/>
      <c r="G36" s="131"/>
      <c r="H36" s="26"/>
      <c r="I36" s="26"/>
    </row>
    <row r="37" spans="1:9" s="127" customFormat="1" ht="18.75">
      <c r="A37" s="126" t="s">
        <v>245</v>
      </c>
      <c r="B37" s="127" t="s">
        <v>244</v>
      </c>
      <c r="C37" s="131">
        <f>2323-1285</f>
        <v>1038</v>
      </c>
      <c r="D37" s="26"/>
      <c r="E37" s="26">
        <v>678</v>
      </c>
      <c r="F37" s="26"/>
      <c r="G37" s="131">
        <f>3406-1339</f>
        <v>2067</v>
      </c>
      <c r="H37" s="26"/>
      <c r="I37" s="26">
        <v>1333</v>
      </c>
    </row>
    <row r="38" spans="3:9" s="127" customFormat="1" ht="18.75">
      <c r="C38" s="131"/>
      <c r="D38" s="26"/>
      <c r="E38" s="26"/>
      <c r="F38" s="26"/>
      <c r="G38" s="131"/>
      <c r="H38" s="26"/>
      <c r="I38" s="26"/>
    </row>
    <row r="39" spans="3:9" s="127" customFormat="1" ht="18.75">
      <c r="C39" s="131"/>
      <c r="D39" s="26"/>
      <c r="E39" s="26"/>
      <c r="F39" s="26"/>
      <c r="G39" s="131"/>
      <c r="H39" s="26"/>
      <c r="I39" s="26"/>
    </row>
    <row r="40" spans="3:9" s="127" customFormat="1" ht="18.75">
      <c r="C40" s="131"/>
      <c r="D40" s="26"/>
      <c r="E40" s="26"/>
      <c r="F40" s="26"/>
      <c r="G40" s="131"/>
      <c r="H40" s="26"/>
      <c r="I40" s="26"/>
    </row>
    <row r="41" spans="3:9" s="127" customFormat="1" ht="18.75">
      <c r="C41" s="131"/>
      <c r="D41" s="26"/>
      <c r="E41" s="26"/>
      <c r="F41" s="26"/>
      <c r="G41" s="131"/>
      <c r="H41" s="26"/>
      <c r="I41" s="26"/>
    </row>
    <row r="42" spans="3:9" s="127" customFormat="1" ht="18.75">
      <c r="C42" s="131"/>
      <c r="D42" s="26"/>
      <c r="E42" s="26"/>
      <c r="F42" s="26"/>
      <c r="G42" s="131"/>
      <c r="H42" s="26"/>
      <c r="I42" s="26"/>
    </row>
    <row r="43" spans="3:9" s="127" customFormat="1" ht="18.75">
      <c r="C43" s="131"/>
      <c r="D43" s="26"/>
      <c r="E43" s="26"/>
      <c r="F43" s="26"/>
      <c r="G43" s="131"/>
      <c r="H43" s="26"/>
      <c r="I43" s="26"/>
    </row>
    <row r="44" spans="3:9" s="127" customFormat="1" ht="18.75">
      <c r="C44" s="131"/>
      <c r="D44" s="26"/>
      <c r="E44" s="26"/>
      <c r="F44" s="26"/>
      <c r="G44" s="131"/>
      <c r="H44" s="26"/>
      <c r="I44" s="26"/>
    </row>
    <row r="45" spans="3:9" s="127" customFormat="1" ht="18.75">
      <c r="C45" s="131"/>
      <c r="D45" s="26"/>
      <c r="E45" s="26"/>
      <c r="F45" s="26"/>
      <c r="G45" s="131"/>
      <c r="H45" s="26"/>
      <c r="I45" s="26"/>
    </row>
    <row r="46" spans="3:9" s="127" customFormat="1" ht="18.75">
      <c r="C46" s="131"/>
      <c r="D46" s="26"/>
      <c r="E46" s="26"/>
      <c r="F46" s="26"/>
      <c r="G46" s="131"/>
      <c r="H46" s="26"/>
      <c r="I46" s="26"/>
    </row>
    <row r="47" spans="3:9" s="127" customFormat="1" ht="18.75">
      <c r="C47" s="131"/>
      <c r="D47" s="26"/>
      <c r="E47" s="26"/>
      <c r="F47" s="26"/>
      <c r="G47" s="131"/>
      <c r="H47" s="26"/>
      <c r="I47" s="26"/>
    </row>
    <row r="48" spans="3:9" s="127" customFormat="1" ht="18.75">
      <c r="C48" s="131"/>
      <c r="D48" s="26"/>
      <c r="E48" s="26"/>
      <c r="F48" s="26"/>
      <c r="G48" s="131"/>
      <c r="H48" s="26"/>
      <c r="I48" s="26"/>
    </row>
    <row r="49" spans="3:9" s="127" customFormat="1" ht="18.75">
      <c r="C49" s="131"/>
      <c r="D49" s="26"/>
      <c r="E49" s="26"/>
      <c r="F49" s="26"/>
      <c r="G49" s="131"/>
      <c r="H49" s="26"/>
      <c r="I49" s="26"/>
    </row>
    <row r="50" spans="3:9" s="127" customFormat="1" ht="18.75">
      <c r="C50" s="131"/>
      <c r="D50" s="26"/>
      <c r="E50" s="26"/>
      <c r="F50" s="26"/>
      <c r="G50" s="131"/>
      <c r="H50" s="26"/>
      <c r="I50" s="26"/>
    </row>
    <row r="51" spans="1:9" s="127" customFormat="1" ht="18.75">
      <c r="A51" s="126"/>
      <c r="C51" s="131"/>
      <c r="D51" s="26"/>
      <c r="E51" s="26"/>
      <c r="F51" s="26"/>
      <c r="G51" s="131"/>
      <c r="H51" s="26"/>
      <c r="I51" s="26"/>
    </row>
    <row r="52" spans="3:9" s="127" customFormat="1" ht="18.75">
      <c r="C52" s="131"/>
      <c r="D52" s="26"/>
      <c r="E52" s="26"/>
      <c r="F52" s="26"/>
      <c r="G52" s="131"/>
      <c r="H52" s="26"/>
      <c r="I52" s="26"/>
    </row>
    <row r="53" spans="3:9" s="127" customFormat="1" ht="18.75">
      <c r="C53" s="131"/>
      <c r="D53" s="26"/>
      <c r="E53" s="26"/>
      <c r="F53" s="26"/>
      <c r="G53" s="131"/>
      <c r="H53" s="26"/>
      <c r="I53" s="26"/>
    </row>
    <row r="54" spans="3:9" s="127" customFormat="1" ht="18.75">
      <c r="C54" s="131"/>
      <c r="D54" s="26"/>
      <c r="E54" s="26"/>
      <c r="F54" s="26"/>
      <c r="G54" s="131"/>
      <c r="H54" s="26"/>
      <c r="I54" s="26"/>
    </row>
    <row r="55" spans="3:9" s="127" customFormat="1" ht="18.75">
      <c r="C55" s="136"/>
      <c r="D55" s="26"/>
      <c r="E55" s="135"/>
      <c r="F55" s="26"/>
      <c r="G55" s="136"/>
      <c r="H55" s="26"/>
      <c r="I55" s="135"/>
    </row>
    <row r="56" spans="3:9" s="127" customFormat="1" ht="18.75">
      <c r="C56" s="131"/>
      <c r="D56" s="26"/>
      <c r="E56" s="26"/>
      <c r="F56" s="26"/>
      <c r="G56" s="131"/>
      <c r="H56" s="26"/>
      <c r="I56" s="26"/>
    </row>
    <row r="57" spans="2:9" s="127" customFormat="1" ht="18.75">
      <c r="B57" s="126"/>
      <c r="C57" s="131"/>
      <c r="D57" s="26"/>
      <c r="E57" s="26"/>
      <c r="F57" s="26"/>
      <c r="G57" s="131"/>
      <c r="H57" s="26"/>
      <c r="I57" s="26"/>
    </row>
    <row r="58" spans="3:9" s="127" customFormat="1" ht="18.75">
      <c r="C58" s="131"/>
      <c r="D58" s="26"/>
      <c r="E58" s="26"/>
      <c r="F58" s="26"/>
      <c r="G58" s="131"/>
      <c r="H58" s="26"/>
      <c r="I58" s="26"/>
    </row>
    <row r="59" spans="3:9" s="127" customFormat="1" ht="18.75">
      <c r="C59" s="131"/>
      <c r="D59" s="26"/>
      <c r="E59" s="26"/>
      <c r="F59" s="26"/>
      <c r="G59" s="131"/>
      <c r="H59" s="26"/>
      <c r="I59" s="26"/>
    </row>
    <row r="60" spans="3:9" s="127" customFormat="1" ht="18.75">
      <c r="C60" s="131"/>
      <c r="D60" s="26"/>
      <c r="E60" s="26"/>
      <c r="F60" s="26"/>
      <c r="G60" s="131"/>
      <c r="H60" s="26"/>
      <c r="I60" s="26"/>
    </row>
    <row r="61" spans="3:9" s="127" customFormat="1" ht="18.75">
      <c r="C61" s="131"/>
      <c r="D61" s="26"/>
      <c r="E61" s="26"/>
      <c r="F61" s="26"/>
      <c r="G61" s="131"/>
      <c r="H61" s="26"/>
      <c r="I61" s="26"/>
    </row>
    <row r="62" spans="3:9" s="127" customFormat="1" ht="18.75">
      <c r="C62" s="131"/>
      <c r="D62" s="26"/>
      <c r="E62" s="26"/>
      <c r="F62" s="26"/>
      <c r="G62" s="131"/>
      <c r="H62" s="26"/>
      <c r="I62" s="26"/>
    </row>
    <row r="63" spans="3:9" s="127" customFormat="1" ht="18.75">
      <c r="C63" s="131"/>
      <c r="D63" s="26"/>
      <c r="E63" s="26"/>
      <c r="F63" s="26"/>
      <c r="G63" s="131"/>
      <c r="H63" s="26"/>
      <c r="I63" s="26"/>
    </row>
    <row r="64" spans="3:9" s="127" customFormat="1" ht="18.75">
      <c r="C64" s="131"/>
      <c r="D64" s="26"/>
      <c r="E64" s="26"/>
      <c r="F64" s="26"/>
      <c r="G64" s="131"/>
      <c r="H64" s="26"/>
      <c r="I64" s="26"/>
    </row>
    <row r="65" spans="3:9" s="127" customFormat="1" ht="18.75">
      <c r="C65" s="131"/>
      <c r="D65" s="26"/>
      <c r="E65" s="26"/>
      <c r="F65" s="26"/>
      <c r="G65" s="26"/>
      <c r="H65" s="26"/>
      <c r="I65" s="26"/>
    </row>
    <row r="66" spans="3:9" s="127" customFormat="1" ht="18.75">
      <c r="C66" s="131"/>
      <c r="D66" s="26"/>
      <c r="E66" s="26"/>
      <c r="F66" s="26"/>
      <c r="G66" s="26"/>
      <c r="H66" s="26"/>
      <c r="I66" s="26"/>
    </row>
    <row r="67" spans="3:9" s="127" customFormat="1" ht="18.75">
      <c r="C67" s="131"/>
      <c r="D67" s="26"/>
      <c r="E67" s="26"/>
      <c r="F67" s="26"/>
      <c r="G67" s="26"/>
      <c r="H67" s="26"/>
      <c r="I67" s="26"/>
    </row>
    <row r="68" spans="3:9" s="127" customFormat="1" ht="18.75">
      <c r="C68" s="131"/>
      <c r="D68" s="26"/>
      <c r="E68" s="26"/>
      <c r="F68" s="26"/>
      <c r="G68" s="26"/>
      <c r="H68" s="26"/>
      <c r="I68" s="26"/>
    </row>
    <row r="69" spans="3:9" s="127" customFormat="1" ht="18.75">
      <c r="C69" s="131"/>
      <c r="D69" s="26"/>
      <c r="E69" s="26"/>
      <c r="F69" s="26"/>
      <c r="G69" s="26"/>
      <c r="H69" s="26"/>
      <c r="I69" s="26"/>
    </row>
    <row r="70" spans="3:9" s="127" customFormat="1" ht="18.75">
      <c r="C70" s="131"/>
      <c r="D70" s="26"/>
      <c r="E70" s="26"/>
      <c r="F70" s="26"/>
      <c r="G70" s="26"/>
      <c r="H70" s="26"/>
      <c r="I70" s="26"/>
    </row>
    <row r="71" spans="3:9" s="127" customFormat="1" ht="18.75">
      <c r="C71" s="131"/>
      <c r="D71" s="26"/>
      <c r="E71" s="26"/>
      <c r="F71" s="26"/>
      <c r="G71" s="26"/>
      <c r="H71" s="26"/>
      <c r="I71" s="26"/>
    </row>
    <row r="72" spans="3:9" s="127" customFormat="1" ht="18.75">
      <c r="C72" s="131"/>
      <c r="D72" s="26"/>
      <c r="E72" s="26"/>
      <c r="F72" s="26"/>
      <c r="G72" s="26"/>
      <c r="H72" s="26"/>
      <c r="I72" s="26"/>
    </row>
    <row r="73" spans="3:9" s="127" customFormat="1" ht="18.75">
      <c r="C73" s="131"/>
      <c r="D73" s="26"/>
      <c r="E73" s="26"/>
      <c r="F73" s="26"/>
      <c r="G73" s="26"/>
      <c r="H73" s="26"/>
      <c r="I73" s="26"/>
    </row>
    <row r="74" spans="3:9" s="127" customFormat="1" ht="18.75">
      <c r="C74" s="131"/>
      <c r="D74" s="26"/>
      <c r="E74" s="26"/>
      <c r="F74" s="26"/>
      <c r="G74" s="26"/>
      <c r="H74" s="26"/>
      <c r="I74" s="26"/>
    </row>
    <row r="75" spans="3:9" s="127" customFormat="1" ht="18.75">
      <c r="C75" s="131"/>
      <c r="D75" s="26"/>
      <c r="E75" s="26"/>
      <c r="F75" s="26"/>
      <c r="G75" s="26"/>
      <c r="H75" s="26"/>
      <c r="I75" s="26"/>
    </row>
    <row r="76" spans="3:9" s="127" customFormat="1" ht="18.75">
      <c r="C76" s="131"/>
      <c r="D76" s="26"/>
      <c r="E76" s="26"/>
      <c r="F76" s="26"/>
      <c r="G76" s="26"/>
      <c r="H76" s="26"/>
      <c r="I76" s="26"/>
    </row>
    <row r="77" spans="3:9" s="127" customFormat="1" ht="18.75">
      <c r="C77" s="131"/>
      <c r="D77" s="26"/>
      <c r="E77" s="26"/>
      <c r="F77" s="26"/>
      <c r="G77" s="26"/>
      <c r="H77" s="26"/>
      <c r="I77" s="26"/>
    </row>
    <row r="78" spans="3:9" s="127" customFormat="1" ht="18.75">
      <c r="C78" s="137"/>
      <c r="D78" s="138"/>
      <c r="E78" s="138"/>
      <c r="F78" s="138"/>
      <c r="G78" s="138"/>
      <c r="H78" s="138"/>
      <c r="I78" s="138"/>
    </row>
    <row r="79" spans="3:9" s="127" customFormat="1" ht="18.75">
      <c r="C79" s="137"/>
      <c r="D79" s="138"/>
      <c r="E79" s="138"/>
      <c r="F79" s="138"/>
      <c r="G79" s="138"/>
      <c r="H79" s="138"/>
      <c r="I79" s="138"/>
    </row>
    <row r="80" spans="3:9" s="127" customFormat="1" ht="18.75">
      <c r="C80" s="137"/>
      <c r="D80" s="138"/>
      <c r="E80" s="138"/>
      <c r="F80" s="138"/>
      <c r="G80" s="138"/>
      <c r="H80" s="138"/>
      <c r="I80" s="138"/>
    </row>
    <row r="81" spans="3:9" s="127" customFormat="1" ht="18.75">
      <c r="C81" s="137"/>
      <c r="D81" s="138"/>
      <c r="E81" s="138"/>
      <c r="F81" s="138"/>
      <c r="G81" s="138"/>
      <c r="H81" s="138"/>
      <c r="I81" s="138"/>
    </row>
    <row r="82" spans="3:9" s="127" customFormat="1" ht="18.75">
      <c r="C82" s="137"/>
      <c r="D82" s="138"/>
      <c r="E82" s="138"/>
      <c r="F82" s="138"/>
      <c r="G82" s="138"/>
      <c r="H82" s="138"/>
      <c r="I82" s="138"/>
    </row>
    <row r="83" spans="3:9" s="127" customFormat="1" ht="18.75">
      <c r="C83" s="137"/>
      <c r="D83" s="138"/>
      <c r="E83" s="138"/>
      <c r="F83" s="138"/>
      <c r="G83" s="138"/>
      <c r="H83" s="138"/>
      <c r="I83" s="138"/>
    </row>
    <row r="84" spans="3:9" s="127" customFormat="1" ht="18.75">
      <c r="C84" s="137"/>
      <c r="D84" s="138"/>
      <c r="E84" s="138"/>
      <c r="F84" s="138"/>
      <c r="G84" s="138"/>
      <c r="H84" s="138"/>
      <c r="I84" s="138"/>
    </row>
    <row r="85" spans="3:9" s="127" customFormat="1" ht="18.75">
      <c r="C85" s="137"/>
      <c r="D85" s="138"/>
      <c r="E85" s="138"/>
      <c r="F85" s="138"/>
      <c r="G85" s="138"/>
      <c r="H85" s="138"/>
      <c r="I85" s="138"/>
    </row>
    <row r="86" spans="3:9" s="127" customFormat="1" ht="18.75">
      <c r="C86" s="137"/>
      <c r="D86" s="138"/>
      <c r="E86" s="138"/>
      <c r="F86" s="138"/>
      <c r="G86" s="138"/>
      <c r="H86" s="138"/>
      <c r="I86" s="138"/>
    </row>
    <row r="87" spans="3:9" s="127" customFormat="1" ht="18.75">
      <c r="C87" s="137"/>
      <c r="D87" s="138"/>
      <c r="E87" s="138"/>
      <c r="F87" s="138"/>
      <c r="G87" s="138"/>
      <c r="H87" s="138"/>
      <c r="I87" s="138"/>
    </row>
    <row r="88" spans="3:9" s="127" customFormat="1" ht="18.75">
      <c r="C88" s="137"/>
      <c r="D88" s="138"/>
      <c r="E88" s="138"/>
      <c r="F88" s="138"/>
      <c r="G88" s="138"/>
      <c r="H88" s="138"/>
      <c r="I88" s="138"/>
    </row>
    <row r="89" spans="3:9" s="127" customFormat="1" ht="18.75">
      <c r="C89" s="137"/>
      <c r="D89" s="138"/>
      <c r="E89" s="138"/>
      <c r="F89" s="138"/>
      <c r="G89" s="138"/>
      <c r="H89" s="138"/>
      <c r="I89" s="138"/>
    </row>
    <row r="90" spans="3:9" s="127" customFormat="1" ht="18.75">
      <c r="C90" s="137"/>
      <c r="D90" s="138"/>
      <c r="E90" s="138"/>
      <c r="F90" s="138"/>
      <c r="G90" s="138"/>
      <c r="H90" s="138"/>
      <c r="I90" s="138"/>
    </row>
    <row r="91" spans="3:9" s="127" customFormat="1" ht="18.75">
      <c r="C91" s="137"/>
      <c r="D91" s="138"/>
      <c r="E91" s="138"/>
      <c r="F91" s="138"/>
      <c r="G91" s="138"/>
      <c r="H91" s="138"/>
      <c r="I91" s="138"/>
    </row>
    <row r="92" spans="3:9" s="127" customFormat="1" ht="18.75">
      <c r="C92" s="137"/>
      <c r="D92" s="138"/>
      <c r="E92" s="138"/>
      <c r="F92" s="138"/>
      <c r="G92" s="138"/>
      <c r="H92" s="138"/>
      <c r="I92" s="138"/>
    </row>
    <row r="93" spans="3:9" s="127" customFormat="1" ht="18.75">
      <c r="C93" s="137"/>
      <c r="D93" s="138"/>
      <c r="E93" s="138"/>
      <c r="F93" s="138"/>
      <c r="G93" s="138"/>
      <c r="H93" s="138"/>
      <c r="I93" s="138"/>
    </row>
    <row r="94" spans="3:9" s="127" customFormat="1" ht="18.75">
      <c r="C94" s="137"/>
      <c r="D94" s="138"/>
      <c r="E94" s="138"/>
      <c r="F94" s="138"/>
      <c r="G94" s="138"/>
      <c r="H94" s="138"/>
      <c r="I94" s="138"/>
    </row>
    <row r="95" spans="3:9" s="127" customFormat="1" ht="18.75">
      <c r="C95" s="137"/>
      <c r="D95" s="138"/>
      <c r="E95" s="138"/>
      <c r="F95" s="138"/>
      <c r="G95" s="138"/>
      <c r="H95" s="138"/>
      <c r="I95" s="138"/>
    </row>
    <row r="96" spans="3:9" s="127" customFormat="1" ht="18.75">
      <c r="C96" s="137"/>
      <c r="D96" s="138"/>
      <c r="E96" s="138"/>
      <c r="F96" s="138"/>
      <c r="G96" s="138"/>
      <c r="H96" s="138"/>
      <c r="I96" s="138"/>
    </row>
    <row r="97" spans="3:9" s="127" customFormat="1" ht="18.75">
      <c r="C97" s="137"/>
      <c r="D97" s="138"/>
      <c r="E97" s="138"/>
      <c r="F97" s="138"/>
      <c r="G97" s="138"/>
      <c r="H97" s="138"/>
      <c r="I97" s="138"/>
    </row>
    <row r="98" spans="3:9" s="127" customFormat="1" ht="18.75">
      <c r="C98" s="137"/>
      <c r="D98" s="138"/>
      <c r="E98" s="138"/>
      <c r="F98" s="138"/>
      <c r="G98" s="138"/>
      <c r="H98" s="138"/>
      <c r="I98" s="138"/>
    </row>
    <row r="99" spans="3:9" s="127" customFormat="1" ht="18.75">
      <c r="C99" s="137"/>
      <c r="D99" s="138"/>
      <c r="E99" s="138"/>
      <c r="F99" s="138"/>
      <c r="G99" s="138"/>
      <c r="H99" s="138"/>
      <c r="I99" s="138"/>
    </row>
    <row r="100" spans="3:9" s="127" customFormat="1" ht="18.75">
      <c r="C100" s="137"/>
      <c r="D100" s="138"/>
      <c r="E100" s="138"/>
      <c r="F100" s="138"/>
      <c r="G100" s="138"/>
      <c r="H100" s="138"/>
      <c r="I100" s="138"/>
    </row>
    <row r="101" spans="3:9" s="127" customFormat="1" ht="18.75">
      <c r="C101" s="137"/>
      <c r="D101" s="138"/>
      <c r="E101" s="138"/>
      <c r="F101" s="138"/>
      <c r="G101" s="138"/>
      <c r="H101" s="138"/>
      <c r="I101" s="138"/>
    </row>
    <row r="102" spans="3:9" s="127" customFormat="1" ht="18.75">
      <c r="C102" s="137"/>
      <c r="D102" s="138"/>
      <c r="E102" s="138"/>
      <c r="F102" s="138"/>
      <c r="G102" s="138"/>
      <c r="H102" s="138"/>
      <c r="I102" s="138"/>
    </row>
    <row r="103" spans="3:9" s="127" customFormat="1" ht="18.75">
      <c r="C103" s="137"/>
      <c r="D103" s="138"/>
      <c r="E103" s="138"/>
      <c r="F103" s="138"/>
      <c r="G103" s="138"/>
      <c r="H103" s="138"/>
      <c r="I103" s="138"/>
    </row>
    <row r="104" spans="3:9" s="127" customFormat="1" ht="18.75">
      <c r="C104" s="137"/>
      <c r="D104" s="138"/>
      <c r="E104" s="138"/>
      <c r="F104" s="138"/>
      <c r="G104" s="138"/>
      <c r="H104" s="138"/>
      <c r="I104" s="138"/>
    </row>
    <row r="105" spans="3:9" s="127" customFormat="1" ht="18.75">
      <c r="C105" s="137"/>
      <c r="D105" s="138"/>
      <c r="E105" s="138"/>
      <c r="F105" s="138"/>
      <c r="G105" s="138"/>
      <c r="H105" s="138"/>
      <c r="I105" s="138"/>
    </row>
  </sheetData>
  <printOptions/>
  <pageMargins left="0.1" right="0.03" top="0.5" bottom="0.5" header="0.5" footer="0.5"/>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1:J55"/>
  <sheetViews>
    <sheetView view="pageBreakPreview" zoomScaleNormal="75" zoomScaleSheetLayoutView="100" workbookViewId="0" topLeftCell="A30">
      <selection activeCell="B39" sqref="B39"/>
    </sheetView>
  </sheetViews>
  <sheetFormatPr defaultColWidth="9.140625" defaultRowHeight="12.75"/>
  <cols>
    <col min="1" max="1" width="3.28125" style="1" customWidth="1"/>
    <col min="2" max="2" width="50.421875" style="1" customWidth="1"/>
    <col min="3" max="3" width="15.00390625" style="1" customWidth="1"/>
    <col min="4" max="4" width="2.140625" style="1" customWidth="1"/>
    <col min="5" max="5" width="15.140625" style="1" customWidth="1"/>
    <col min="6" max="6" width="1.7109375" style="1" customWidth="1"/>
    <col min="7" max="7" width="15.28125" style="1" customWidth="1"/>
    <col min="8" max="8" width="1.7109375" style="1" customWidth="1"/>
    <col min="9" max="9" width="15.7109375" style="1" customWidth="1"/>
    <col min="10" max="16384" width="9.140625" style="1" customWidth="1"/>
  </cols>
  <sheetData>
    <row r="1" ht="15" customHeight="1">
      <c r="I1" s="16"/>
    </row>
    <row r="2" spans="2:9" ht="18.75" hidden="1">
      <c r="B2" s="361" t="s">
        <v>39</v>
      </c>
      <c r="C2" s="361"/>
      <c r="D2" s="361"/>
      <c r="E2" s="361"/>
      <c r="F2" s="361"/>
      <c r="G2" s="361"/>
      <c r="H2" s="361"/>
      <c r="I2" s="361"/>
    </row>
    <row r="3" spans="2:9" ht="18.75" hidden="1">
      <c r="B3" s="363" t="s">
        <v>8</v>
      </c>
      <c r="C3" s="363"/>
      <c r="D3" s="363"/>
      <c r="E3" s="363"/>
      <c r="F3" s="363"/>
      <c r="G3" s="363"/>
      <c r="H3" s="363"/>
      <c r="I3" s="363"/>
    </row>
    <row r="4" spans="2:9" ht="18.75" hidden="1">
      <c r="B4" s="30"/>
      <c r="C4" s="32"/>
      <c r="D4" s="32"/>
      <c r="E4" s="32"/>
      <c r="F4" s="32"/>
      <c r="G4" s="32"/>
      <c r="H4" s="32"/>
      <c r="I4" s="32"/>
    </row>
    <row r="5" spans="2:9" ht="18.75" hidden="1">
      <c r="B5" s="30"/>
      <c r="C5" s="32"/>
      <c r="D5" s="32"/>
      <c r="E5" s="32"/>
      <c r="F5" s="32"/>
      <c r="G5" s="32"/>
      <c r="H5" s="32"/>
      <c r="I5" s="32"/>
    </row>
    <row r="6" spans="2:9" ht="15" customHeight="1" hidden="1">
      <c r="B6" s="362" t="s">
        <v>0</v>
      </c>
      <c r="C6" s="362"/>
      <c r="D6" s="362"/>
      <c r="E6" s="362"/>
      <c r="F6" s="362"/>
      <c r="G6" s="362"/>
      <c r="H6" s="362"/>
      <c r="I6" s="362"/>
    </row>
    <row r="7" spans="2:9" ht="15" customHeight="1">
      <c r="B7" s="34"/>
      <c r="C7" s="34"/>
      <c r="D7" s="34"/>
      <c r="E7" s="34"/>
      <c r="F7" s="34"/>
      <c r="G7" s="34"/>
      <c r="H7" s="34"/>
      <c r="I7" s="34"/>
    </row>
    <row r="8" spans="3:9" ht="15" customHeight="1">
      <c r="C8" s="34"/>
      <c r="D8" s="34"/>
      <c r="E8" s="34"/>
      <c r="F8" s="34"/>
      <c r="G8" s="34"/>
      <c r="H8" s="34"/>
      <c r="I8" s="34"/>
    </row>
    <row r="9" spans="3:9" ht="15" customHeight="1">
      <c r="C9" s="34"/>
      <c r="D9" s="34"/>
      <c r="E9" s="34"/>
      <c r="F9" s="34"/>
      <c r="G9" s="34"/>
      <c r="H9" s="34"/>
      <c r="I9" s="34"/>
    </row>
    <row r="10" spans="2:9" ht="15" customHeight="1">
      <c r="B10" s="34"/>
      <c r="C10" s="34"/>
      <c r="D10" s="34"/>
      <c r="E10" s="34"/>
      <c r="F10" s="34"/>
      <c r="G10" s="34"/>
      <c r="H10" s="34"/>
      <c r="I10" s="34"/>
    </row>
    <row r="11" spans="2:9" ht="15" customHeight="1">
      <c r="B11" s="34"/>
      <c r="C11" s="34"/>
      <c r="D11" s="34"/>
      <c r="E11" s="34"/>
      <c r="F11" s="34"/>
      <c r="G11" s="34"/>
      <c r="H11" s="34"/>
      <c r="I11" s="34"/>
    </row>
    <row r="12" spans="2:9" ht="15" customHeight="1">
      <c r="B12" s="34"/>
      <c r="C12" s="34"/>
      <c r="D12" s="34"/>
      <c r="E12" s="34"/>
      <c r="F12" s="34"/>
      <c r="G12" s="34"/>
      <c r="H12" s="34"/>
      <c r="I12" s="34"/>
    </row>
    <row r="13" spans="1:9" ht="15" customHeight="1">
      <c r="A13" s="34"/>
      <c r="B13" s="34"/>
      <c r="C13" s="34"/>
      <c r="D13" s="34"/>
      <c r="E13" s="34"/>
      <c r="F13" s="34"/>
      <c r="G13" s="34"/>
      <c r="H13" s="34"/>
      <c r="I13" s="34"/>
    </row>
    <row r="14" spans="3:9" ht="15" customHeight="1">
      <c r="C14" s="139"/>
      <c r="D14" s="139"/>
      <c r="E14" s="29"/>
      <c r="F14" s="29"/>
      <c r="G14" s="34"/>
      <c r="H14" s="34"/>
      <c r="I14" s="29"/>
    </row>
    <row r="15" spans="3:9" ht="15" customHeight="1">
      <c r="C15" s="139"/>
      <c r="D15" s="139"/>
      <c r="E15" s="29"/>
      <c r="F15" s="29"/>
      <c r="G15" s="34"/>
      <c r="H15" s="34"/>
      <c r="I15" s="29"/>
    </row>
    <row r="16" spans="3:9" ht="15" customHeight="1">
      <c r="C16" s="139"/>
      <c r="D16" s="139"/>
      <c r="E16" s="29"/>
      <c r="F16" s="29"/>
      <c r="G16" s="34"/>
      <c r="H16" s="34"/>
      <c r="I16" s="29"/>
    </row>
    <row r="17" spans="2:9" ht="17.25" customHeight="1">
      <c r="B17" s="15" t="s">
        <v>32</v>
      </c>
      <c r="C17" s="23"/>
      <c r="D17" s="23"/>
      <c r="E17" s="23"/>
      <c r="F17" s="29"/>
      <c r="G17" s="139"/>
      <c r="H17" s="23"/>
      <c r="I17" s="23"/>
    </row>
    <row r="18" spans="2:9" ht="15" customHeight="1">
      <c r="B18" s="15"/>
      <c r="C18" s="23"/>
      <c r="D18" s="23"/>
      <c r="E18" s="23"/>
      <c r="F18" s="29"/>
      <c r="G18" s="139"/>
      <c r="H18" s="23"/>
      <c r="I18" s="23"/>
    </row>
    <row r="19" spans="3:9" ht="18.75" customHeight="1">
      <c r="C19" s="361" t="s">
        <v>1</v>
      </c>
      <c r="D19" s="361"/>
      <c r="E19" s="361"/>
      <c r="F19" s="16"/>
      <c r="G19" s="361" t="s">
        <v>2</v>
      </c>
      <c r="H19" s="361"/>
      <c r="I19" s="361"/>
    </row>
    <row r="20" spans="3:9" ht="16.5" customHeight="1">
      <c r="C20" s="140">
        <f>+G20</f>
        <v>39355</v>
      </c>
      <c r="D20" s="140"/>
      <c r="E20" s="141">
        <f>+I20</f>
        <v>38990</v>
      </c>
      <c r="F20" s="141"/>
      <c r="G20" s="140">
        <v>39355</v>
      </c>
      <c r="H20" s="140"/>
      <c r="I20" s="141">
        <v>38990</v>
      </c>
    </row>
    <row r="21" spans="3:9" ht="16.5" customHeight="1">
      <c r="C21" s="23" t="s">
        <v>3</v>
      </c>
      <c r="D21" s="23"/>
      <c r="E21" s="22" t="s">
        <v>3</v>
      </c>
      <c r="F21" s="22"/>
      <c r="G21" s="23" t="str">
        <f>+C21</f>
        <v> RM'000</v>
      </c>
      <c r="H21" s="23"/>
      <c r="I21" s="22" t="s">
        <v>3</v>
      </c>
    </row>
    <row r="22" spans="1:9" ht="15" customHeight="1">
      <c r="A22" s="17"/>
      <c r="B22" s="16"/>
      <c r="C22" s="16"/>
      <c r="D22" s="16"/>
      <c r="E22" s="16"/>
      <c r="F22" s="16"/>
      <c r="G22" s="17"/>
      <c r="H22" s="17"/>
      <c r="I22" s="16"/>
    </row>
    <row r="23" spans="1:10" ht="18" customHeight="1">
      <c r="A23" s="17"/>
      <c r="B23" s="142" t="s">
        <v>7</v>
      </c>
      <c r="C23" s="124">
        <f>'[2]CIS'!$U$11</f>
        <v>34498287.92000002</v>
      </c>
      <c r="D23" s="143"/>
      <c r="E23" s="125">
        <v>23758000</v>
      </c>
      <c r="F23" s="143"/>
      <c r="G23" s="124">
        <f>'[2]CIS'!$T$11</f>
        <v>62553751.06000002</v>
      </c>
      <c r="H23" s="144"/>
      <c r="I23" s="125">
        <v>42668000</v>
      </c>
      <c r="J23" s="35" t="s">
        <v>14</v>
      </c>
    </row>
    <row r="24" spans="1:9" ht="15" customHeight="1">
      <c r="A24" s="17"/>
      <c r="B24" s="145"/>
      <c r="C24" s="124"/>
      <c r="D24" s="143"/>
      <c r="E24" s="125"/>
      <c r="F24" s="143"/>
      <c r="G24" s="124"/>
      <c r="H24" s="144"/>
      <c r="I24" s="125"/>
    </row>
    <row r="25" spans="1:9" ht="15" customHeight="1" hidden="1">
      <c r="A25" s="17"/>
      <c r="B25" s="142" t="s">
        <v>130</v>
      </c>
      <c r="C25" s="146">
        <f>'[1]CIS'!$S$14</f>
        <v>0</v>
      </c>
      <c r="D25" s="143"/>
      <c r="E25" s="125">
        <v>0</v>
      </c>
      <c r="F25" s="143"/>
      <c r="G25" s="124">
        <f>C25</f>
        <v>0</v>
      </c>
      <c r="H25" s="144"/>
      <c r="I25" s="125">
        <f>E25</f>
        <v>0</v>
      </c>
    </row>
    <row r="26" spans="1:9" ht="17.25" customHeight="1">
      <c r="A26" s="17"/>
      <c r="B26" s="21" t="s">
        <v>29</v>
      </c>
      <c r="C26" s="124">
        <f>'[2]CIS'!$U$13</f>
        <v>1636550.0199999996</v>
      </c>
      <c r="D26" s="143"/>
      <c r="E26" s="125">
        <v>779000</v>
      </c>
      <c r="F26" s="143"/>
      <c r="G26" s="124">
        <f>'[2]CIS'!$T$13</f>
        <v>3053631.8499999996</v>
      </c>
      <c r="H26" s="144"/>
      <c r="I26" s="125">
        <v>1372000</v>
      </c>
    </row>
    <row r="27" spans="1:9" ht="17.25" customHeight="1">
      <c r="A27" s="17"/>
      <c r="B27" s="21" t="s">
        <v>236</v>
      </c>
      <c r="C27" s="124">
        <f>'[2]CIS'!$U$16</f>
        <v>-2080121.8599999996</v>
      </c>
      <c r="D27" s="143"/>
      <c r="E27" s="125">
        <f>-390000-145000</f>
        <v>-535000</v>
      </c>
      <c r="F27" s="143"/>
      <c r="G27" s="124">
        <f>'[2]CIS'!$T$16</f>
        <v>-3610000.1599999997</v>
      </c>
      <c r="H27" s="144"/>
      <c r="I27" s="125">
        <f>-901000-233000</f>
        <v>-1134000</v>
      </c>
    </row>
    <row r="28" spans="1:9" ht="19.5" customHeight="1">
      <c r="A28" s="17"/>
      <c r="B28" s="21" t="s">
        <v>22</v>
      </c>
      <c r="C28" s="124">
        <f>'[2]CIS'!$U$17</f>
        <v>-194032.72</v>
      </c>
      <c r="D28" s="143"/>
      <c r="E28" s="125">
        <v>-114000</v>
      </c>
      <c r="F28" s="143"/>
      <c r="G28" s="124">
        <f>'[2]CIS'!$T$17</f>
        <v>-324094.31</v>
      </c>
      <c r="H28" s="144"/>
      <c r="I28" s="125">
        <v>-222000</v>
      </c>
    </row>
    <row r="29" spans="1:9" ht="16.5" customHeight="1">
      <c r="A29" s="17"/>
      <c r="B29" s="21" t="s">
        <v>237</v>
      </c>
      <c r="C29" s="146"/>
      <c r="D29" s="143"/>
      <c r="E29" s="125"/>
      <c r="F29" s="143"/>
      <c r="G29" s="124"/>
      <c r="H29" s="144"/>
      <c r="I29" s="125"/>
    </row>
    <row r="30" spans="1:9" ht="18.75" customHeight="1">
      <c r="A30" s="17"/>
      <c r="B30" s="21" t="s">
        <v>30</v>
      </c>
      <c r="C30" s="124">
        <f>'[2]CIS'!$U$19</f>
        <v>-16828686.994110007</v>
      </c>
      <c r="D30" s="143"/>
      <c r="E30" s="125">
        <f>-11420000+145000</f>
        <v>-11275000</v>
      </c>
      <c r="F30" s="143"/>
      <c r="G30" s="124">
        <f>'[2]CIS'!$T$19-1000</f>
        <v>-30007432.874110006</v>
      </c>
      <c r="H30" s="144"/>
      <c r="I30" s="125">
        <f>-20726000+233000</f>
        <v>-20493000</v>
      </c>
    </row>
    <row r="31" spans="1:9" ht="15" customHeight="1">
      <c r="A31" s="17"/>
      <c r="B31" s="21"/>
      <c r="C31" s="147"/>
      <c r="D31" s="143"/>
      <c r="E31" s="148"/>
      <c r="F31" s="143"/>
      <c r="G31" s="147"/>
      <c r="H31" s="144"/>
      <c r="I31" s="148"/>
    </row>
    <row r="32" spans="1:9" ht="17.25" customHeight="1">
      <c r="A32" s="17"/>
      <c r="B32" s="149" t="s">
        <v>31</v>
      </c>
      <c r="C32" s="124">
        <f>SUM(C23:C31)</f>
        <v>17031996.365890007</v>
      </c>
      <c r="D32" s="150"/>
      <c r="E32" s="125">
        <f>SUM(E23:E31)</f>
        <v>12613000</v>
      </c>
      <c r="F32" s="150"/>
      <c r="G32" s="124">
        <f>SUM(G23:G31)+1000</f>
        <v>31666855.565890014</v>
      </c>
      <c r="H32" s="151"/>
      <c r="I32" s="125">
        <f>SUM(I23:I31)</f>
        <v>22191000</v>
      </c>
    </row>
    <row r="33" spans="1:9" ht="17.25" customHeight="1">
      <c r="A33" s="17"/>
      <c r="B33" s="21" t="s">
        <v>23</v>
      </c>
      <c r="C33" s="124">
        <f>'[2]CIS'!$U$26</f>
        <v>-1038474.26</v>
      </c>
      <c r="D33" s="143"/>
      <c r="E33" s="125">
        <v>-678000</v>
      </c>
      <c r="F33" s="143"/>
      <c r="G33" s="124">
        <f>'[2]CIS'!$T$26</f>
        <v>-2066708.78</v>
      </c>
      <c r="H33" s="144"/>
      <c r="I33" s="125">
        <v>-1333000</v>
      </c>
    </row>
    <row r="34" spans="1:9" ht="15" customHeight="1">
      <c r="A34" s="17"/>
      <c r="B34" s="14"/>
      <c r="C34" s="147"/>
      <c r="D34" s="143"/>
      <c r="E34" s="148"/>
      <c r="F34" s="143"/>
      <c r="G34" s="147"/>
      <c r="H34" s="144"/>
      <c r="I34" s="148"/>
    </row>
    <row r="35" spans="1:9" ht="17.25" customHeight="1">
      <c r="A35" s="29"/>
      <c r="B35" s="18" t="s">
        <v>62</v>
      </c>
      <c r="C35" s="152">
        <f>SUM(C32:C34)</f>
        <v>15993522.105890008</v>
      </c>
      <c r="D35" s="19"/>
      <c r="E35" s="153">
        <f>SUM(E32:E34)</f>
        <v>11935000</v>
      </c>
      <c r="F35" s="24"/>
      <c r="G35" s="152">
        <f>SUM(G32:G34)</f>
        <v>29600146.785890013</v>
      </c>
      <c r="H35" s="19"/>
      <c r="I35" s="153">
        <f>SUM(I32:I33)</f>
        <v>20858000</v>
      </c>
    </row>
    <row r="36" spans="1:9" ht="18" customHeight="1">
      <c r="A36" s="17"/>
      <c r="B36" s="14" t="s">
        <v>59</v>
      </c>
      <c r="C36" s="124">
        <f>'[2]CIS'!$U$36</f>
        <v>-3044012.5201364</v>
      </c>
      <c r="D36" s="143"/>
      <c r="E36" s="125">
        <v>-1304000</v>
      </c>
      <c r="F36" s="143"/>
      <c r="G36" s="124">
        <f>'[2]CIS'!$T$36</f>
        <v>-6664154.5201364</v>
      </c>
      <c r="H36" s="144"/>
      <c r="I36" s="125">
        <v>-3267000</v>
      </c>
    </row>
    <row r="37" spans="1:9" ht="15" customHeight="1">
      <c r="A37" s="17"/>
      <c r="B37" s="14"/>
      <c r="C37" s="154"/>
      <c r="D37" s="150"/>
      <c r="E37" s="155"/>
      <c r="F37" s="156"/>
      <c r="G37" s="154"/>
      <c r="H37" s="157"/>
      <c r="I37" s="155"/>
    </row>
    <row r="38" spans="1:9" ht="18.75" customHeight="1" thickBot="1">
      <c r="A38" s="17"/>
      <c r="B38" s="18" t="s">
        <v>80</v>
      </c>
      <c r="C38" s="158">
        <f>SUM(C35:C37)</f>
        <v>12949509.585753608</v>
      </c>
      <c r="D38" s="150"/>
      <c r="E38" s="159">
        <f>SUM(E35:E37)</f>
        <v>10631000</v>
      </c>
      <c r="F38" s="150"/>
      <c r="G38" s="158">
        <f>SUM(G35:G37)</f>
        <v>22935992.265753612</v>
      </c>
      <c r="H38" s="151"/>
      <c r="I38" s="159">
        <f>SUM(I35:I37)</f>
        <v>17591000</v>
      </c>
    </row>
    <row r="39" spans="1:9" ht="15" customHeight="1" thickTop="1">
      <c r="A39" s="17"/>
      <c r="B39" s="18"/>
      <c r="C39" s="122"/>
      <c r="D39" s="150"/>
      <c r="E39" s="123"/>
      <c r="F39" s="150"/>
      <c r="G39" s="122"/>
      <c r="H39" s="151"/>
      <c r="I39" s="123"/>
    </row>
    <row r="40" spans="1:9" ht="15" customHeight="1">
      <c r="A40" s="17"/>
      <c r="B40" s="18" t="s">
        <v>81</v>
      </c>
      <c r="C40" s="122"/>
      <c r="D40" s="150"/>
      <c r="E40" s="123"/>
      <c r="F40" s="150"/>
      <c r="G40" s="122"/>
      <c r="H40" s="151"/>
      <c r="I40" s="123"/>
    </row>
    <row r="41" spans="1:9" ht="18" customHeight="1">
      <c r="A41" s="17"/>
      <c r="B41" s="14" t="s">
        <v>82</v>
      </c>
      <c r="C41" s="122">
        <f>C38</f>
        <v>12949509.585753608</v>
      </c>
      <c r="D41" s="150"/>
      <c r="E41" s="123">
        <f>E38</f>
        <v>10631000</v>
      </c>
      <c r="F41" s="150"/>
      <c r="G41" s="122">
        <f>G38</f>
        <v>22935992.265753612</v>
      </c>
      <c r="H41" s="151"/>
      <c r="I41" s="123">
        <f>I38</f>
        <v>17591000</v>
      </c>
    </row>
    <row r="42" spans="1:9" ht="15" customHeight="1" hidden="1">
      <c r="A42" s="17"/>
      <c r="B42" s="14" t="s">
        <v>83</v>
      </c>
      <c r="C42" s="160">
        <v>0</v>
      </c>
      <c r="D42" s="150"/>
      <c r="E42" s="123">
        <v>0</v>
      </c>
      <c r="F42" s="150"/>
      <c r="G42" s="160">
        <v>0</v>
      </c>
      <c r="H42" s="151"/>
      <c r="I42" s="123">
        <f>E42</f>
        <v>0</v>
      </c>
    </row>
    <row r="43" spans="1:9" ht="15" customHeight="1">
      <c r="A43" s="17"/>
      <c r="B43" s="14"/>
      <c r="C43" s="147"/>
      <c r="D43" s="150"/>
      <c r="E43" s="148"/>
      <c r="F43" s="150"/>
      <c r="G43" s="122"/>
      <c r="H43" s="151"/>
      <c r="I43" s="123"/>
    </row>
    <row r="44" spans="1:9" ht="19.5" customHeight="1" thickBot="1">
      <c r="A44" s="17"/>
      <c r="B44" s="14"/>
      <c r="C44" s="158">
        <f>SUM(C41:C43)</f>
        <v>12949509.585753608</v>
      </c>
      <c r="D44" s="150"/>
      <c r="E44" s="159">
        <f>SUM(E41:E43)</f>
        <v>10631000</v>
      </c>
      <c r="F44" s="150"/>
      <c r="G44" s="158">
        <f>SUM(G41:G43)</f>
        <v>22935992.265753612</v>
      </c>
      <c r="H44" s="151"/>
      <c r="I44" s="159">
        <f>SUM(I41:I43)</f>
        <v>17591000</v>
      </c>
    </row>
    <row r="45" spans="1:9" ht="15" customHeight="1" thickTop="1">
      <c r="A45" s="29"/>
      <c r="B45" s="14"/>
      <c r="C45" s="19"/>
      <c r="D45" s="19"/>
      <c r="E45" s="12"/>
      <c r="F45" s="161"/>
      <c r="G45" s="19"/>
      <c r="H45" s="161"/>
      <c r="I45" s="12"/>
    </row>
    <row r="46" spans="1:9" ht="15" customHeight="1">
      <c r="A46" s="29"/>
      <c r="B46" s="18" t="s">
        <v>107</v>
      </c>
      <c r="C46" s="19"/>
      <c r="D46" s="19"/>
      <c r="E46" s="12"/>
      <c r="F46" s="161"/>
      <c r="G46" s="19"/>
      <c r="H46" s="161"/>
      <c r="I46" s="12"/>
    </row>
    <row r="47" spans="1:9" ht="19.5" customHeight="1">
      <c r="A47" s="29"/>
      <c r="B47" s="18" t="s">
        <v>108</v>
      </c>
      <c r="C47" s="19"/>
      <c r="D47" s="19"/>
      <c r="E47" s="12"/>
      <c r="F47" s="161"/>
      <c r="G47" s="19"/>
      <c r="H47" s="161"/>
      <c r="I47" s="12"/>
    </row>
    <row r="48" spans="1:9" ht="20.25" customHeight="1" thickBot="1">
      <c r="A48" s="17"/>
      <c r="B48" s="1" t="s">
        <v>84</v>
      </c>
      <c r="C48" s="162">
        <f>(C38/(BalanceSheet!H36*10))*100</f>
        <v>2.0035208820197457</v>
      </c>
      <c r="D48" s="163"/>
      <c r="E48" s="164">
        <v>1.7</v>
      </c>
      <c r="F48" s="163"/>
      <c r="G48" s="162">
        <f>(G38/(BalanceSheet!H36*10))*100</f>
        <v>3.5486084743190283</v>
      </c>
      <c r="H48" s="163"/>
      <c r="I48" s="164">
        <v>2.81</v>
      </c>
    </row>
    <row r="49" spans="1:9" ht="15" customHeight="1" thickTop="1">
      <c r="A49" s="29"/>
      <c r="B49" s="29" t="s">
        <v>14</v>
      </c>
      <c r="C49" s="19"/>
      <c r="D49" s="19"/>
      <c r="E49" s="24"/>
      <c r="F49" s="24"/>
      <c r="G49" s="19"/>
      <c r="H49" s="19"/>
      <c r="I49" s="24"/>
    </row>
    <row r="50" spans="1:9" ht="18.75" customHeight="1" thickBot="1">
      <c r="A50" s="29"/>
      <c r="B50" s="14" t="s">
        <v>85</v>
      </c>
      <c r="C50" s="165" t="s">
        <v>10</v>
      </c>
      <c r="D50" s="128"/>
      <c r="E50" s="165" t="s">
        <v>10</v>
      </c>
      <c r="F50" s="24"/>
      <c r="G50" s="165" t="s">
        <v>10</v>
      </c>
      <c r="H50" s="128"/>
      <c r="I50" s="165" t="s">
        <v>10</v>
      </c>
    </row>
    <row r="51" ht="19.5" thickTop="1"/>
    <row r="55" ht="18.75">
      <c r="B55" s="166"/>
    </row>
  </sheetData>
  <mergeCells count="5">
    <mergeCell ref="C19:E19"/>
    <mergeCell ref="G19:I19"/>
    <mergeCell ref="B6:I6"/>
    <mergeCell ref="B2:I2"/>
    <mergeCell ref="B3:I3"/>
  </mergeCells>
  <printOptions/>
  <pageMargins left="0.28" right="0.2" top="0.5" bottom="0.5" header="0.31496062992126" footer="0.54"/>
  <pageSetup fitToHeight="1" fitToWidth="1" horizontalDpi="600" verticalDpi="600" orientation="portrait" paperSize="9" scale="83" r:id="rId2"/>
  <ignoredErrors>
    <ignoredError sqref="I37:I40 G34 I34:I35 I43:I47 G42:G47 E37:E40 E32 E34:E35 E43:E47 F32:F47 H32:H47 C39:C40 C34 C37 D32:D47 C42:C47 G37 G39:G40" emptyCellReference="1"/>
  </ignoredErrors>
  <drawing r:id="rId1"/>
</worksheet>
</file>

<file path=xl/worksheets/sheet3.xml><?xml version="1.0" encoding="utf-8"?>
<worksheet xmlns="http://schemas.openxmlformats.org/spreadsheetml/2006/main" xmlns:r="http://schemas.openxmlformats.org/officeDocument/2006/relationships">
  <dimension ref="A1:T71"/>
  <sheetViews>
    <sheetView workbookViewId="0" topLeftCell="A41">
      <selection activeCell="T19" sqref="T19"/>
    </sheetView>
  </sheetViews>
  <sheetFormatPr defaultColWidth="9.140625" defaultRowHeight="17.25" customHeight="1"/>
  <cols>
    <col min="1" max="1" width="3.28125" style="1" customWidth="1"/>
    <col min="2" max="2" width="3.421875" style="1" customWidth="1"/>
    <col min="3" max="3" width="22.28125" style="1" customWidth="1"/>
    <col min="4" max="5" width="13.7109375" style="1" customWidth="1"/>
    <col min="6" max="6" width="18.00390625" style="1" customWidth="1"/>
    <col min="7" max="7" width="1.28515625" style="1" customWidth="1"/>
    <col min="8" max="8" width="15.8515625" style="1" customWidth="1"/>
    <col min="9" max="9" width="0.85546875" style="1" customWidth="1"/>
    <col min="10" max="10" width="16.140625" style="1" bestFit="1" customWidth="1"/>
    <col min="11" max="11" width="0.42578125" style="1" customWidth="1"/>
    <col min="12" max="13" width="0" style="1" hidden="1" customWidth="1"/>
    <col min="14" max="14" width="10.8515625" style="1" hidden="1" customWidth="1"/>
    <col min="15" max="16" width="0" style="1" hidden="1" customWidth="1"/>
    <col min="17" max="17" width="12.00390625" style="2" hidden="1" customWidth="1"/>
    <col min="18" max="18" width="10.140625" style="1" hidden="1" customWidth="1"/>
    <col min="19" max="16384" width="9.140625" style="1" customWidth="1"/>
  </cols>
  <sheetData>
    <row r="1" spans="2:11" ht="17.25" customHeight="1">
      <c r="B1" s="167" t="s">
        <v>39</v>
      </c>
      <c r="C1" s="23"/>
      <c r="D1" s="23"/>
      <c r="E1" s="23"/>
      <c r="F1" s="23"/>
      <c r="G1" s="23"/>
      <c r="H1" s="23"/>
      <c r="I1" s="23"/>
      <c r="J1" s="23"/>
      <c r="K1" s="23"/>
    </row>
    <row r="2" spans="2:11" ht="17.25" customHeight="1">
      <c r="B2" s="30" t="s">
        <v>8</v>
      </c>
      <c r="C2" s="32"/>
      <c r="D2" s="32"/>
      <c r="E2" s="32"/>
      <c r="F2" s="32"/>
      <c r="G2" s="32"/>
      <c r="H2" s="32"/>
      <c r="I2" s="32"/>
      <c r="J2" s="32"/>
      <c r="K2" s="32"/>
    </row>
    <row r="3" spans="2:11" ht="17.25" customHeight="1">
      <c r="B3" s="18" t="s">
        <v>0</v>
      </c>
      <c r="C3" s="34"/>
      <c r="D3" s="34"/>
      <c r="E3" s="34"/>
      <c r="F3" s="34"/>
      <c r="G3" s="34"/>
      <c r="H3" s="34"/>
      <c r="I3" s="34"/>
      <c r="J3" s="34"/>
      <c r="K3" s="34"/>
    </row>
    <row r="4" spans="2:10" ht="17.25" customHeight="1">
      <c r="B4" s="18" t="s">
        <v>66</v>
      </c>
      <c r="C4" s="14"/>
      <c r="D4" s="14"/>
      <c r="E4" s="14"/>
      <c r="F4" s="14"/>
      <c r="G4" s="19"/>
      <c r="H4" s="364"/>
      <c r="I4" s="361"/>
      <c r="J4" s="361"/>
    </row>
    <row r="5" spans="1:16" ht="17.25" customHeight="1">
      <c r="A5" s="14"/>
      <c r="B5" s="14"/>
      <c r="C5" s="14"/>
      <c r="D5" s="14"/>
      <c r="E5" s="14"/>
      <c r="F5" s="14"/>
      <c r="H5" s="131" t="s">
        <v>4</v>
      </c>
      <c r="I5" s="131"/>
      <c r="J5" s="26" t="s">
        <v>4</v>
      </c>
      <c r="M5" s="1" t="s">
        <v>35</v>
      </c>
      <c r="N5" s="1" t="s">
        <v>40</v>
      </c>
      <c r="O5" s="1" t="s">
        <v>36</v>
      </c>
      <c r="P5" s="1" t="s">
        <v>40</v>
      </c>
    </row>
    <row r="6" spans="1:10" ht="17.25" customHeight="1">
      <c r="A6" s="14"/>
      <c r="B6" s="14"/>
      <c r="C6" s="14"/>
      <c r="D6" s="14"/>
      <c r="E6" s="14"/>
      <c r="F6" s="14"/>
      <c r="H6" s="140">
        <v>39355</v>
      </c>
      <c r="I6" s="23"/>
      <c r="J6" s="168" t="s">
        <v>158</v>
      </c>
    </row>
    <row r="7" spans="1:10" ht="17.25" customHeight="1">
      <c r="A7" s="14"/>
      <c r="B7" s="14"/>
      <c r="C7" s="14"/>
      <c r="D7" s="14"/>
      <c r="E7" s="14"/>
      <c r="F7" s="14"/>
      <c r="H7" s="23" t="s">
        <v>3</v>
      </c>
      <c r="I7" s="23"/>
      <c r="J7" s="22" t="s">
        <v>3</v>
      </c>
    </row>
    <row r="8" spans="1:10" ht="17.25" customHeight="1">
      <c r="A8" s="14"/>
      <c r="B8" s="18" t="s">
        <v>86</v>
      </c>
      <c r="C8" s="14"/>
      <c r="D8" s="14"/>
      <c r="E8" s="14"/>
      <c r="F8" s="14"/>
      <c r="H8" s="23"/>
      <c r="I8" s="23"/>
      <c r="J8" s="22"/>
    </row>
    <row r="9" spans="1:10" ht="10.5" customHeight="1">
      <c r="A9" s="14"/>
      <c r="B9" s="18"/>
      <c r="C9" s="14"/>
      <c r="D9" s="14"/>
      <c r="E9" s="14"/>
      <c r="F9" s="14"/>
      <c r="H9" s="23"/>
      <c r="I9" s="23"/>
      <c r="J9" s="22"/>
    </row>
    <row r="10" spans="1:10" ht="17.25" customHeight="1">
      <c r="A10" s="14"/>
      <c r="B10" s="18" t="s">
        <v>91</v>
      </c>
      <c r="C10" s="14"/>
      <c r="D10" s="14"/>
      <c r="E10" s="14"/>
      <c r="F10" s="14"/>
      <c r="H10" s="23"/>
      <c r="I10" s="23"/>
      <c r="J10" s="22"/>
    </row>
    <row r="11" spans="1:10" ht="10.5" customHeight="1">
      <c r="A11" s="14"/>
      <c r="B11" s="18"/>
      <c r="C11" s="14"/>
      <c r="D11" s="14"/>
      <c r="E11" s="14"/>
      <c r="F11" s="14"/>
      <c r="H11" s="169"/>
      <c r="I11" s="23"/>
      <c r="J11" s="170"/>
    </row>
    <row r="12" spans="1:18" ht="19.5" customHeight="1">
      <c r="A12" s="14"/>
      <c r="B12" s="14" t="s">
        <v>97</v>
      </c>
      <c r="C12" s="15"/>
      <c r="D12" s="14"/>
      <c r="E12" s="14"/>
      <c r="F12" s="14"/>
      <c r="H12" s="171">
        <f>'[2]CBS'!$O$13</f>
        <v>3209195.1699999995</v>
      </c>
      <c r="I12" s="19"/>
      <c r="J12" s="172">
        <v>1759341</v>
      </c>
      <c r="M12" s="1">
        <v>332</v>
      </c>
      <c r="N12" s="3">
        <f>H13-M12</f>
        <v>1716057.95</v>
      </c>
      <c r="O12" s="3">
        <v>9657</v>
      </c>
      <c r="P12" s="3">
        <f>J13-O12</f>
        <v>1725025</v>
      </c>
      <c r="Q12" s="4">
        <f>N12-P12</f>
        <v>-8967.050000000047</v>
      </c>
      <c r="R12" s="3">
        <f>N12-J13</f>
        <v>-18624.050000000047</v>
      </c>
    </row>
    <row r="13" spans="1:18" ht="17.25" customHeight="1">
      <c r="A13" s="14"/>
      <c r="B13" s="14" t="s">
        <v>101</v>
      </c>
      <c r="C13" s="15"/>
      <c r="D13" s="14"/>
      <c r="E13" s="14"/>
      <c r="F13" s="14"/>
      <c r="H13" s="173">
        <f>'[2]CBS'!$O$14</f>
        <v>1716389.95</v>
      </c>
      <c r="I13" s="19"/>
      <c r="J13" s="174">
        <v>1734682</v>
      </c>
      <c r="N13" s="3"/>
      <c r="O13" s="3"/>
      <c r="P13" s="3"/>
      <c r="Q13" s="4"/>
      <c r="R13" s="3"/>
    </row>
    <row r="14" spans="1:18" ht="17.25" customHeight="1">
      <c r="A14" s="14"/>
      <c r="B14" s="14" t="s">
        <v>98</v>
      </c>
      <c r="C14" s="15"/>
      <c r="D14" s="14"/>
      <c r="E14" s="14"/>
      <c r="F14" s="14"/>
      <c r="H14" s="173">
        <f>'[2]CBS'!$O$16</f>
        <v>28676975</v>
      </c>
      <c r="I14" s="19"/>
      <c r="J14" s="174">
        <v>28676975</v>
      </c>
      <c r="N14" s="3"/>
      <c r="O14" s="3"/>
      <c r="P14" s="3"/>
      <c r="Q14" s="4"/>
      <c r="R14" s="3"/>
    </row>
    <row r="15" spans="1:20" ht="17.25" customHeight="1">
      <c r="A15" s="14"/>
      <c r="B15" s="14" t="s">
        <v>41</v>
      </c>
      <c r="C15" s="15"/>
      <c r="D15" s="14"/>
      <c r="E15" s="14"/>
      <c r="F15" s="14"/>
      <c r="H15" s="173">
        <f>'[2]CBS'!$O$17</f>
        <v>488828367.4080405</v>
      </c>
      <c r="I15" s="19"/>
      <c r="J15" s="174">
        <v>368967714</v>
      </c>
      <c r="N15" s="3">
        <f>H15-M15</f>
        <v>488828367.4080405</v>
      </c>
      <c r="O15" s="3"/>
      <c r="P15" s="3">
        <f>J15-O15</f>
        <v>368967714</v>
      </c>
      <c r="Q15" s="4">
        <f>N15-P15</f>
        <v>119860653.40804052</v>
      </c>
      <c r="R15" s="3"/>
      <c r="S15" s="3"/>
      <c r="T15" s="3"/>
    </row>
    <row r="16" spans="1:18" ht="17.25" customHeight="1">
      <c r="A16" s="14"/>
      <c r="B16" s="14" t="s">
        <v>160</v>
      </c>
      <c r="C16" s="15"/>
      <c r="D16" s="14"/>
      <c r="E16" s="14"/>
      <c r="F16" s="14"/>
      <c r="H16" s="173">
        <f>'[2]CBS'!$O$18</f>
        <v>31557173</v>
      </c>
      <c r="I16" s="19"/>
      <c r="J16" s="174">
        <v>31557173</v>
      </c>
      <c r="N16" s="3"/>
      <c r="O16" s="3"/>
      <c r="P16" s="3"/>
      <c r="Q16" s="4"/>
      <c r="R16" s="3"/>
    </row>
    <row r="17" spans="1:18" ht="17.25" customHeight="1">
      <c r="A17" s="14"/>
      <c r="B17" s="14" t="s">
        <v>99</v>
      </c>
      <c r="C17" s="15"/>
      <c r="D17" s="14"/>
      <c r="E17" s="14"/>
      <c r="F17" s="14"/>
      <c r="H17" s="173">
        <f>'[2]CBS'!$O$19</f>
        <v>6143306.730252601</v>
      </c>
      <c r="I17" s="19"/>
      <c r="J17" s="174">
        <v>7891652</v>
      </c>
      <c r="N17" s="3"/>
      <c r="O17" s="3"/>
      <c r="P17" s="3"/>
      <c r="Q17" s="4"/>
      <c r="R17" s="3"/>
    </row>
    <row r="18" spans="1:18" ht="19.5" customHeight="1">
      <c r="A18" s="14"/>
      <c r="B18" s="14"/>
      <c r="C18" s="15"/>
      <c r="D18" s="14"/>
      <c r="E18" s="14"/>
      <c r="F18" s="14"/>
      <c r="H18" s="175">
        <f>SUM(H12:H17)-1000</f>
        <v>560130407.2582932</v>
      </c>
      <c r="I18" s="19"/>
      <c r="J18" s="176">
        <f>SUM(J12:J17)</f>
        <v>440587537</v>
      </c>
      <c r="N18" s="3"/>
      <c r="O18" s="3"/>
      <c r="P18" s="3"/>
      <c r="Q18" s="4"/>
      <c r="R18" s="3"/>
    </row>
    <row r="19" spans="1:10" ht="11.25" customHeight="1">
      <c r="A19" s="14"/>
      <c r="B19" s="18"/>
      <c r="C19" s="18"/>
      <c r="D19" s="14"/>
      <c r="E19" s="14"/>
      <c r="F19" s="14"/>
      <c r="H19" s="152"/>
      <c r="I19" s="19"/>
      <c r="J19" s="153"/>
    </row>
    <row r="20" spans="1:10" ht="17.25" customHeight="1">
      <c r="A20" s="14"/>
      <c r="B20" s="18" t="s">
        <v>92</v>
      </c>
      <c r="C20" s="15"/>
      <c r="D20" s="14"/>
      <c r="E20" s="14"/>
      <c r="F20" s="14"/>
      <c r="H20" s="152"/>
      <c r="I20" s="19"/>
      <c r="J20" s="153"/>
    </row>
    <row r="21" spans="1:10" ht="7.5" customHeight="1">
      <c r="A21" s="14"/>
      <c r="B21" s="18"/>
      <c r="C21" s="15"/>
      <c r="D21" s="14"/>
      <c r="E21" s="14"/>
      <c r="F21" s="14"/>
      <c r="H21" s="152"/>
      <c r="I21" s="19"/>
      <c r="J21" s="153"/>
    </row>
    <row r="22" spans="1:10" ht="19.5" customHeight="1">
      <c r="A22" s="14"/>
      <c r="B22" s="1" t="s">
        <v>143</v>
      </c>
      <c r="D22" s="14"/>
      <c r="E22" s="14"/>
      <c r="F22" s="14"/>
      <c r="H22" s="171">
        <f>'[2]CBS'!$O$24</f>
        <v>8028543.379999995</v>
      </c>
      <c r="I22" s="19"/>
      <c r="J22" s="172">
        <v>8499693</v>
      </c>
    </row>
    <row r="23" spans="1:10" ht="17.25" customHeight="1">
      <c r="A23" s="14"/>
      <c r="B23" s="1" t="s">
        <v>140</v>
      </c>
      <c r="D23" s="14"/>
      <c r="E23" s="14"/>
      <c r="F23" s="14"/>
      <c r="H23" s="173">
        <f>'[2]CBS'!$O$25</f>
        <v>15174647.389999997</v>
      </c>
      <c r="I23" s="19"/>
      <c r="J23" s="174">
        <v>15034707</v>
      </c>
    </row>
    <row r="24" spans="1:18" ht="17.25" customHeight="1">
      <c r="A24" s="14"/>
      <c r="B24" s="14" t="s">
        <v>41</v>
      </c>
      <c r="D24" s="14"/>
      <c r="E24" s="14"/>
      <c r="F24" s="14"/>
      <c r="H24" s="173">
        <f>'[2]CBS'!$O$26</f>
        <v>57774635.53395138</v>
      </c>
      <c r="I24" s="19"/>
      <c r="J24" s="174">
        <v>45668639</v>
      </c>
      <c r="M24" s="5"/>
      <c r="N24" s="3"/>
      <c r="O24" s="3"/>
      <c r="P24" s="3"/>
      <c r="Q24" s="4"/>
      <c r="R24" s="3"/>
    </row>
    <row r="25" spans="1:18" ht="17.25" customHeight="1">
      <c r="A25" s="14"/>
      <c r="B25" s="14" t="s">
        <v>138</v>
      </c>
      <c r="D25" s="14"/>
      <c r="E25" s="14"/>
      <c r="F25" s="14"/>
      <c r="H25" s="173">
        <f>'[2]CBS'!$O$27</f>
        <v>11785396.450000014</v>
      </c>
      <c r="I25" s="19"/>
      <c r="J25" s="174">
        <v>10668233</v>
      </c>
      <c r="M25" s="5">
        <f>32024</f>
        <v>32024</v>
      </c>
      <c r="N25" s="3">
        <f>H25-M25</f>
        <v>11753372.450000014</v>
      </c>
      <c r="O25" s="3">
        <v>444</v>
      </c>
      <c r="P25" s="3">
        <f>J25-O25</f>
        <v>10667789</v>
      </c>
      <c r="Q25" s="4">
        <f>N25-P25</f>
        <v>1085583.4500000142</v>
      </c>
      <c r="R25" s="3">
        <f>N25-J25</f>
        <v>1085139.4500000142</v>
      </c>
    </row>
    <row r="26" spans="1:18" ht="17.25" customHeight="1">
      <c r="A26" s="14"/>
      <c r="B26" s="14" t="s">
        <v>241</v>
      </c>
      <c r="D26" s="14"/>
      <c r="E26" s="14"/>
      <c r="F26" s="14"/>
      <c r="H26" s="173">
        <f>'[2]CBS'!$O$29</f>
        <v>146230675.92999998</v>
      </c>
      <c r="I26" s="19"/>
      <c r="J26" s="174">
        <v>162627317</v>
      </c>
      <c r="M26" s="5">
        <v>99</v>
      </c>
      <c r="N26" s="3">
        <f>H26-M26</f>
        <v>146230576.92999998</v>
      </c>
      <c r="O26" s="3">
        <v>0</v>
      </c>
      <c r="P26" s="3">
        <f>J26-O26</f>
        <v>162627317</v>
      </c>
      <c r="Q26" s="4">
        <f>N26-P26</f>
        <v>-16396740.070000023</v>
      </c>
      <c r="R26" s="3">
        <f>N26-J26</f>
        <v>-16396740.070000023</v>
      </c>
    </row>
    <row r="27" spans="1:19" ht="17.25" customHeight="1">
      <c r="A27" s="14"/>
      <c r="B27" s="14" t="s">
        <v>9</v>
      </c>
      <c r="D27" s="14"/>
      <c r="E27" s="14"/>
      <c r="F27" s="14"/>
      <c r="H27" s="177">
        <f>'[2]CBS'!$O$30</f>
        <v>14397197.629999999</v>
      </c>
      <c r="I27" s="19"/>
      <c r="J27" s="178">
        <v>5355243</v>
      </c>
      <c r="M27" s="1">
        <v>3820</v>
      </c>
      <c r="N27" s="3">
        <f>H27-M27</f>
        <v>14393377.629999999</v>
      </c>
      <c r="O27" s="3">
        <v>828</v>
      </c>
      <c r="P27" s="3">
        <f>J27-O27</f>
        <v>5354415</v>
      </c>
      <c r="Q27" s="4">
        <f>N27-P27</f>
        <v>9038962.629999999</v>
      </c>
      <c r="R27" s="3">
        <f>N27-J27</f>
        <v>9038134.629999999</v>
      </c>
      <c r="S27" s="3"/>
    </row>
    <row r="28" spans="1:20" ht="19.5" customHeight="1">
      <c r="A28" s="17"/>
      <c r="B28" s="16"/>
      <c r="C28" s="16"/>
      <c r="D28" s="16"/>
      <c r="E28" s="16"/>
      <c r="F28" s="16"/>
      <c r="G28" s="16"/>
      <c r="H28" s="179">
        <f>SUM(H22:H27)+1000</f>
        <v>253392096.31395137</v>
      </c>
      <c r="I28" s="27"/>
      <c r="J28" s="180">
        <f>SUM(J22:J27)</f>
        <v>247853832</v>
      </c>
      <c r="M28" s="6">
        <f aca="true" t="shared" si="0" ref="M28:R28">SUM(M24:M27)</f>
        <v>35943</v>
      </c>
      <c r="N28" s="6">
        <f t="shared" si="0"/>
        <v>172377327.01</v>
      </c>
      <c r="O28" s="6">
        <f t="shared" si="0"/>
        <v>1272</v>
      </c>
      <c r="P28" s="6">
        <f t="shared" si="0"/>
        <v>178649521</v>
      </c>
      <c r="Q28" s="7">
        <f t="shared" si="0"/>
        <v>-6272193.99000001</v>
      </c>
      <c r="R28" s="6">
        <f t="shared" si="0"/>
        <v>-6273465.99000001</v>
      </c>
      <c r="T28" s="3"/>
    </row>
    <row r="29" spans="1:20" ht="10.5" customHeight="1">
      <c r="A29" s="17"/>
      <c r="B29" s="16"/>
      <c r="C29" s="16"/>
      <c r="D29" s="16"/>
      <c r="E29" s="16"/>
      <c r="F29" s="16"/>
      <c r="G29" s="16"/>
      <c r="H29" s="122"/>
      <c r="I29" s="27"/>
      <c r="J29" s="123"/>
      <c r="M29" s="8"/>
      <c r="N29" s="8"/>
      <c r="O29" s="8"/>
      <c r="P29" s="8"/>
      <c r="Q29" s="9"/>
      <c r="R29" s="8"/>
      <c r="T29" s="3"/>
    </row>
    <row r="30" spans="1:20" ht="20.25" customHeight="1" thickBot="1">
      <c r="A30" s="17"/>
      <c r="B30" s="18" t="s">
        <v>93</v>
      </c>
      <c r="C30" s="16"/>
      <c r="D30" s="16"/>
      <c r="E30" s="16"/>
      <c r="F30" s="16"/>
      <c r="G30" s="16"/>
      <c r="H30" s="181">
        <f>H18+H28-1000</f>
        <v>813521503.5722445</v>
      </c>
      <c r="I30" s="27"/>
      <c r="J30" s="182">
        <f>+J28+J18+1000</f>
        <v>688442369</v>
      </c>
      <c r="M30" s="8"/>
      <c r="N30" s="8"/>
      <c r="O30" s="8"/>
      <c r="P30" s="8"/>
      <c r="Q30" s="9"/>
      <c r="R30" s="8"/>
      <c r="T30" s="3"/>
    </row>
    <row r="31" spans="1:20" ht="11.25" customHeight="1">
      <c r="A31" s="17"/>
      <c r="B31" s="16"/>
      <c r="C31" s="16"/>
      <c r="D31" s="16"/>
      <c r="E31" s="16"/>
      <c r="F31" s="16"/>
      <c r="G31" s="16"/>
      <c r="H31" s="122"/>
      <c r="I31" s="27"/>
      <c r="J31" s="123"/>
      <c r="M31" s="8"/>
      <c r="N31" s="8"/>
      <c r="O31" s="8"/>
      <c r="P31" s="8"/>
      <c r="Q31" s="9"/>
      <c r="R31" s="8"/>
      <c r="T31" s="3"/>
    </row>
    <row r="32" spans="1:10" ht="17.25" customHeight="1">
      <c r="A32" s="14"/>
      <c r="B32" s="18" t="s">
        <v>87</v>
      </c>
      <c r="C32" s="14"/>
      <c r="D32" s="14"/>
      <c r="E32" s="14"/>
      <c r="F32" s="14"/>
      <c r="H32" s="152"/>
      <c r="I32" s="19"/>
      <c r="J32" s="153"/>
    </row>
    <row r="33" spans="1:10" ht="9.75" customHeight="1">
      <c r="A33" s="14"/>
      <c r="B33" s="18"/>
      <c r="C33" s="14"/>
      <c r="D33" s="14"/>
      <c r="E33" s="14"/>
      <c r="F33" s="14"/>
      <c r="H33" s="152"/>
      <c r="I33" s="19"/>
      <c r="J33" s="153"/>
    </row>
    <row r="34" spans="1:10" ht="17.25" customHeight="1">
      <c r="A34" s="14"/>
      <c r="B34" s="18" t="s">
        <v>94</v>
      </c>
      <c r="C34" s="14"/>
      <c r="D34" s="14"/>
      <c r="E34" s="14"/>
      <c r="F34" s="14"/>
      <c r="H34" s="152"/>
      <c r="I34" s="19"/>
      <c r="J34" s="153"/>
    </row>
    <row r="35" spans="1:10" ht="10.5" customHeight="1">
      <c r="A35" s="14"/>
      <c r="B35" s="14"/>
      <c r="C35" s="14"/>
      <c r="D35" s="14"/>
      <c r="E35" s="14"/>
      <c r="F35" s="14"/>
      <c r="H35" s="152"/>
      <c r="I35" s="19"/>
      <c r="J35" s="153"/>
    </row>
    <row r="36" spans="1:18" ht="19.5" customHeight="1">
      <c r="A36" s="14"/>
      <c r="B36" s="14" t="s">
        <v>133</v>
      </c>
      <c r="D36" s="14"/>
      <c r="E36" s="14"/>
      <c r="F36" s="14"/>
      <c r="H36" s="171">
        <f>'[2]CBS'!$O$42</f>
        <v>64633764</v>
      </c>
      <c r="I36" s="19"/>
      <c r="J36" s="172">
        <v>64633764</v>
      </c>
      <c r="M36" s="1">
        <v>8000</v>
      </c>
      <c r="N36" s="3">
        <f>H36-M36</f>
        <v>64625764</v>
      </c>
      <c r="O36" s="3">
        <v>1000</v>
      </c>
      <c r="P36" s="3">
        <f>J36-O36</f>
        <v>64632764</v>
      </c>
      <c r="Q36" s="4">
        <f>N36-P36</f>
        <v>-7000</v>
      </c>
      <c r="R36" s="3">
        <f>N36-J36</f>
        <v>-8000</v>
      </c>
    </row>
    <row r="37" spans="1:18" ht="17.25" customHeight="1">
      <c r="A37" s="14"/>
      <c r="B37" s="14" t="s">
        <v>88</v>
      </c>
      <c r="D37" s="14"/>
      <c r="E37" s="14"/>
      <c r="F37" s="14"/>
      <c r="H37" s="173">
        <f>'[2]CBS'!$O$43+'[2]CBS'!$O$46</f>
        <v>115255228.37575358</v>
      </c>
      <c r="I37" s="19"/>
      <c r="J37" s="174">
        <v>97102135</v>
      </c>
      <c r="M37" s="1">
        <v>27000</v>
      </c>
      <c r="N37" s="3">
        <f>H37-M37</f>
        <v>115228228.37575358</v>
      </c>
      <c r="O37" s="3">
        <v>0</v>
      </c>
      <c r="P37" s="3">
        <f>J37-O37</f>
        <v>97102135</v>
      </c>
      <c r="Q37" s="4">
        <f>N37-P37</f>
        <v>18126093.37575358</v>
      </c>
      <c r="R37" s="3">
        <f>N37-J37</f>
        <v>18126093.37575358</v>
      </c>
    </row>
    <row r="38" spans="1:18" ht="20.25" customHeight="1" thickBot="1">
      <c r="A38" s="14"/>
      <c r="B38" s="18" t="s">
        <v>100</v>
      </c>
      <c r="D38" s="14"/>
      <c r="E38" s="14"/>
      <c r="F38" s="14"/>
      <c r="H38" s="175">
        <f>SUM(H36:H37)</f>
        <v>179888992.37575358</v>
      </c>
      <c r="I38" s="19"/>
      <c r="J38" s="176">
        <f>SUM(J36:J37)</f>
        <v>161735899</v>
      </c>
      <c r="M38" s="10">
        <f aca="true" t="shared" si="1" ref="M38:R38">SUM(M36:M37)</f>
        <v>35000</v>
      </c>
      <c r="N38" s="10">
        <f t="shared" si="1"/>
        <v>179853992.37575358</v>
      </c>
      <c r="O38" s="10">
        <f t="shared" si="1"/>
        <v>1000</v>
      </c>
      <c r="P38" s="10">
        <f t="shared" si="1"/>
        <v>161734899</v>
      </c>
      <c r="Q38" s="11">
        <f t="shared" si="1"/>
        <v>18119093.37575358</v>
      </c>
      <c r="R38" s="10">
        <f t="shared" si="1"/>
        <v>18118093.37575358</v>
      </c>
    </row>
    <row r="39" spans="1:18" ht="12" customHeight="1" thickTop="1">
      <c r="A39" s="14"/>
      <c r="B39" s="14"/>
      <c r="D39" s="14"/>
      <c r="E39" s="14"/>
      <c r="F39" s="14"/>
      <c r="H39" s="152"/>
      <c r="I39" s="19"/>
      <c r="J39" s="153"/>
      <c r="M39" s="12"/>
      <c r="N39" s="12"/>
      <c r="O39" s="12"/>
      <c r="P39" s="12"/>
      <c r="Q39" s="13"/>
      <c r="R39" s="12"/>
    </row>
    <row r="40" spans="1:18" ht="17.25" customHeight="1">
      <c r="A40" s="14"/>
      <c r="B40" s="18" t="s">
        <v>95</v>
      </c>
      <c r="D40" s="14"/>
      <c r="E40" s="14"/>
      <c r="F40" s="14"/>
      <c r="H40" s="152"/>
      <c r="I40" s="19"/>
      <c r="J40" s="153"/>
      <c r="M40" s="12"/>
      <c r="N40" s="12"/>
      <c r="O40" s="12"/>
      <c r="P40" s="12"/>
      <c r="Q40" s="13"/>
      <c r="R40" s="12"/>
    </row>
    <row r="41" spans="1:18" ht="11.25" customHeight="1">
      <c r="A41" s="14"/>
      <c r="B41" s="14"/>
      <c r="D41" s="14"/>
      <c r="E41" s="14"/>
      <c r="F41" s="14"/>
      <c r="H41" s="152"/>
      <c r="I41" s="19"/>
      <c r="J41" s="153"/>
      <c r="M41" s="12"/>
      <c r="N41" s="12"/>
      <c r="O41" s="12"/>
      <c r="P41" s="12"/>
      <c r="Q41" s="13"/>
      <c r="R41" s="12"/>
    </row>
    <row r="42" spans="1:18" ht="21" customHeight="1">
      <c r="A42" s="14"/>
      <c r="B42" s="14" t="s">
        <v>144</v>
      </c>
      <c r="D42" s="14"/>
      <c r="E42" s="14"/>
      <c r="F42" s="14"/>
      <c r="H42" s="183">
        <f>'[2]CBS'!$O$56</f>
        <v>780195.5499999999</v>
      </c>
      <c r="I42" s="19"/>
      <c r="J42" s="172">
        <v>56312</v>
      </c>
      <c r="M42" s="12"/>
      <c r="N42" s="12"/>
      <c r="O42" s="12"/>
      <c r="P42" s="12"/>
      <c r="Q42" s="13"/>
      <c r="R42" s="12"/>
    </row>
    <row r="43" spans="1:18" ht="17.25" customHeight="1">
      <c r="A43" s="14"/>
      <c r="B43" s="14" t="s">
        <v>78</v>
      </c>
      <c r="D43" s="14"/>
      <c r="E43" s="14"/>
      <c r="F43" s="14"/>
      <c r="H43" s="184">
        <f>'[2]CBS'!$O$57</f>
        <v>134424.68000000002</v>
      </c>
      <c r="I43" s="19"/>
      <c r="J43" s="174">
        <v>145217.08</v>
      </c>
      <c r="M43" s="12"/>
      <c r="N43" s="12"/>
      <c r="O43" s="12"/>
      <c r="P43" s="12"/>
      <c r="Q43" s="13"/>
      <c r="R43" s="12"/>
    </row>
    <row r="44" spans="1:18" ht="17.25" customHeight="1">
      <c r="A44" s="14"/>
      <c r="B44" s="14" t="s">
        <v>13</v>
      </c>
      <c r="D44" s="14"/>
      <c r="E44" s="14"/>
      <c r="F44" s="14"/>
      <c r="H44" s="173">
        <f>'[2]CBS'!$O$55-1000</f>
        <v>456064667.26</v>
      </c>
      <c r="I44" s="19"/>
      <c r="J44" s="174">
        <v>456324341</v>
      </c>
      <c r="M44" s="12"/>
      <c r="N44" s="12"/>
      <c r="O44" s="12"/>
      <c r="P44" s="12"/>
      <c r="Q44" s="13"/>
      <c r="R44" s="12"/>
    </row>
    <row r="45" spans="1:18" ht="17.25" customHeight="1">
      <c r="A45" s="14"/>
      <c r="B45" s="14" t="s">
        <v>58</v>
      </c>
      <c r="D45" s="14"/>
      <c r="E45" s="14"/>
      <c r="F45" s="14"/>
      <c r="H45" s="177">
        <f>'[2]CBS'!$O$58</f>
        <v>189000</v>
      </c>
      <c r="I45" s="19"/>
      <c r="J45" s="178">
        <v>189000</v>
      </c>
      <c r="M45" s="12"/>
      <c r="N45" s="12"/>
      <c r="O45" s="12"/>
      <c r="P45" s="12"/>
      <c r="Q45" s="13"/>
      <c r="R45" s="12"/>
    </row>
    <row r="46" spans="1:18" ht="21" customHeight="1">
      <c r="A46" s="14"/>
      <c r="B46" s="18"/>
      <c r="C46" s="14"/>
      <c r="D46" s="14"/>
      <c r="E46" s="14"/>
      <c r="F46" s="14"/>
      <c r="H46" s="175">
        <f>SUM(H42:H45)</f>
        <v>457168287.49</v>
      </c>
      <c r="I46" s="19"/>
      <c r="J46" s="176">
        <f>SUM(J42:J45)-1000</f>
        <v>456713870.08</v>
      </c>
      <c r="M46" s="12"/>
      <c r="N46" s="12"/>
      <c r="O46" s="12"/>
      <c r="P46" s="12"/>
      <c r="Q46" s="13"/>
      <c r="R46" s="12"/>
    </row>
    <row r="47" spans="1:18" ht="12" customHeight="1">
      <c r="A47" s="14"/>
      <c r="B47" s="14"/>
      <c r="C47" s="14"/>
      <c r="D47" s="14"/>
      <c r="E47" s="14"/>
      <c r="F47" s="14"/>
      <c r="H47" s="152"/>
      <c r="I47" s="19"/>
      <c r="J47" s="153"/>
      <c r="M47" s="12"/>
      <c r="N47" s="12"/>
      <c r="O47" s="12"/>
      <c r="P47" s="12"/>
      <c r="Q47" s="13"/>
      <c r="R47" s="12"/>
    </row>
    <row r="48" spans="1:18" ht="17.25" customHeight="1">
      <c r="A48" s="14"/>
      <c r="B48" s="18" t="s">
        <v>96</v>
      </c>
      <c r="C48" s="14"/>
      <c r="D48" s="14"/>
      <c r="E48" s="14"/>
      <c r="F48" s="14"/>
      <c r="H48" s="152"/>
      <c r="I48" s="19"/>
      <c r="J48" s="153"/>
      <c r="M48" s="12"/>
      <c r="N48" s="12"/>
      <c r="O48" s="12"/>
      <c r="P48" s="12"/>
      <c r="Q48" s="13"/>
      <c r="R48" s="12"/>
    </row>
    <row r="49" spans="1:18" ht="11.25" customHeight="1">
      <c r="A49" s="14"/>
      <c r="B49" s="14"/>
      <c r="C49" s="14"/>
      <c r="D49" s="14"/>
      <c r="E49" s="14"/>
      <c r="F49" s="14"/>
      <c r="H49" s="152"/>
      <c r="I49" s="19"/>
      <c r="J49" s="153"/>
      <c r="M49" s="12"/>
      <c r="N49" s="12"/>
      <c r="O49" s="12"/>
      <c r="P49" s="12"/>
      <c r="Q49" s="13"/>
      <c r="R49" s="12"/>
    </row>
    <row r="50" spans="1:18" ht="21" customHeight="1">
      <c r="A50" s="14"/>
      <c r="B50" s="14" t="s">
        <v>63</v>
      </c>
      <c r="D50" s="16"/>
      <c r="E50" s="16"/>
      <c r="F50" s="16"/>
      <c r="G50" s="16"/>
      <c r="H50" s="183">
        <f>'[2]CBS'!$O$65+'[2]CBS'!$O$69+1000</f>
        <v>45212669.55</v>
      </c>
      <c r="I50" s="128"/>
      <c r="J50" s="185">
        <v>36444651</v>
      </c>
      <c r="M50" s="12"/>
      <c r="N50" s="12"/>
      <c r="O50" s="12"/>
      <c r="P50" s="12"/>
      <c r="Q50" s="13"/>
      <c r="R50" s="12"/>
    </row>
    <row r="51" spans="1:18" ht="17.25" customHeight="1">
      <c r="A51" s="14"/>
      <c r="B51" s="14" t="s">
        <v>144</v>
      </c>
      <c r="D51" s="16"/>
      <c r="E51" s="16"/>
      <c r="F51" s="16"/>
      <c r="G51" s="16"/>
      <c r="H51" s="184">
        <f>'[2]CBS'!$O$66</f>
        <v>200444.96</v>
      </c>
      <c r="I51" s="128"/>
      <c r="J51" s="186">
        <v>55577.73</v>
      </c>
      <c r="M51" s="12"/>
      <c r="N51" s="12"/>
      <c r="O51" s="12"/>
      <c r="P51" s="12"/>
      <c r="Q51" s="13"/>
      <c r="R51" s="12"/>
    </row>
    <row r="52" spans="1:18" ht="17.25" customHeight="1">
      <c r="A52" s="14"/>
      <c r="B52" s="14" t="s">
        <v>78</v>
      </c>
      <c r="D52" s="16"/>
      <c r="E52" s="16"/>
      <c r="F52" s="16"/>
      <c r="G52" s="16"/>
      <c r="H52" s="184">
        <f>'[2]CBS'!$O$67</f>
        <v>183053.77</v>
      </c>
      <c r="I52" s="128"/>
      <c r="J52" s="186">
        <v>206806</v>
      </c>
      <c r="M52" s="12"/>
      <c r="N52" s="12"/>
      <c r="O52" s="12"/>
      <c r="P52" s="12"/>
      <c r="Q52" s="13"/>
      <c r="R52" s="12"/>
    </row>
    <row r="53" spans="1:18" ht="17.25" customHeight="1">
      <c r="A53" s="14"/>
      <c r="B53" s="14" t="s">
        <v>13</v>
      </c>
      <c r="D53" s="14"/>
      <c r="E53" s="14"/>
      <c r="F53" s="14"/>
      <c r="H53" s="184">
        <f>'[2]CBS'!$O$68</f>
        <v>125149504.43</v>
      </c>
      <c r="I53" s="128"/>
      <c r="J53" s="186">
        <v>30257504</v>
      </c>
      <c r="M53" s="12"/>
      <c r="N53" s="12"/>
      <c r="O53" s="12"/>
      <c r="P53" s="12"/>
      <c r="Q53" s="13"/>
      <c r="R53" s="12"/>
    </row>
    <row r="54" spans="1:18" ht="17.25" customHeight="1">
      <c r="A54" s="14"/>
      <c r="B54" s="14" t="s">
        <v>59</v>
      </c>
      <c r="D54" s="14"/>
      <c r="E54" s="14"/>
      <c r="F54" s="14"/>
      <c r="H54" s="184">
        <f>'[2]CBS'!$O$70</f>
        <v>1211471.1400000008</v>
      </c>
      <c r="I54" s="128"/>
      <c r="J54" s="186">
        <v>3026061</v>
      </c>
      <c r="M54" s="12"/>
      <c r="N54" s="12"/>
      <c r="O54" s="12"/>
      <c r="P54" s="12"/>
      <c r="Q54" s="13"/>
      <c r="R54" s="12"/>
    </row>
    <row r="55" spans="1:18" ht="17.25" customHeight="1">
      <c r="A55" s="14"/>
      <c r="B55" s="14" t="s">
        <v>225</v>
      </c>
      <c r="D55" s="14"/>
      <c r="E55" s="14"/>
      <c r="F55" s="14"/>
      <c r="H55" s="184">
        <f>'[2]CBS'!$O$71</f>
        <v>4508079.55</v>
      </c>
      <c r="I55" s="128"/>
      <c r="J55" s="187">
        <v>0</v>
      </c>
      <c r="M55" s="12"/>
      <c r="N55" s="12"/>
      <c r="O55" s="12"/>
      <c r="P55" s="12"/>
      <c r="Q55" s="13"/>
      <c r="R55" s="12"/>
    </row>
    <row r="56" spans="1:18" ht="21" customHeight="1">
      <c r="A56" s="14"/>
      <c r="B56" s="18"/>
      <c r="D56" s="14"/>
      <c r="E56" s="14"/>
      <c r="F56" s="14"/>
      <c r="H56" s="179">
        <f>SUM(H50:H55)</f>
        <v>176465223.40000004</v>
      </c>
      <c r="I56" s="128"/>
      <c r="J56" s="180">
        <f>SUM(J50:J55)+1000</f>
        <v>69991599.72999999</v>
      </c>
      <c r="M56" s="12"/>
      <c r="N56" s="12"/>
      <c r="O56" s="12"/>
      <c r="P56" s="12"/>
      <c r="Q56" s="13"/>
      <c r="R56" s="12"/>
    </row>
    <row r="57" spans="1:18" ht="9.75" customHeight="1">
      <c r="A57" s="14"/>
      <c r="B57" s="14"/>
      <c r="C57" s="14"/>
      <c r="D57" s="14"/>
      <c r="E57" s="14"/>
      <c r="F57" s="14"/>
      <c r="H57" s="152"/>
      <c r="I57" s="19"/>
      <c r="J57" s="153"/>
      <c r="M57" s="12"/>
      <c r="N57" s="12"/>
      <c r="O57" s="12"/>
      <c r="P57" s="12"/>
      <c r="Q57" s="13"/>
      <c r="R57" s="12"/>
    </row>
    <row r="58" spans="1:18" ht="20.25" customHeight="1">
      <c r="A58" s="14"/>
      <c r="B58" s="18" t="s">
        <v>89</v>
      </c>
      <c r="C58" s="14"/>
      <c r="D58" s="14"/>
      <c r="E58" s="14"/>
      <c r="F58" s="14"/>
      <c r="H58" s="188">
        <f>+H46+H56-1000</f>
        <v>633632510.8900001</v>
      </c>
      <c r="I58" s="19"/>
      <c r="J58" s="189">
        <f>+J46+J56+1000</f>
        <v>526706469.80999994</v>
      </c>
      <c r="M58" s="12"/>
      <c r="N58" s="12"/>
      <c r="O58" s="12"/>
      <c r="P58" s="12"/>
      <c r="Q58" s="13"/>
      <c r="R58" s="12"/>
    </row>
    <row r="59" spans="1:18" ht="9.75" customHeight="1">
      <c r="A59" s="14"/>
      <c r="B59" s="14"/>
      <c r="C59" s="14"/>
      <c r="D59" s="14"/>
      <c r="E59" s="14"/>
      <c r="F59" s="14"/>
      <c r="H59" s="152"/>
      <c r="I59" s="19"/>
      <c r="J59" s="153"/>
      <c r="M59" s="12"/>
      <c r="N59" s="12"/>
      <c r="O59" s="12"/>
      <c r="P59" s="12"/>
      <c r="Q59" s="13"/>
      <c r="R59" s="12"/>
    </row>
    <row r="60" spans="1:18" ht="20.25" customHeight="1" thickBot="1">
      <c r="A60" s="14"/>
      <c r="B60" s="18" t="s">
        <v>90</v>
      </c>
      <c r="C60" s="14"/>
      <c r="D60" s="14"/>
      <c r="E60" s="14"/>
      <c r="F60" s="14"/>
      <c r="H60" s="190">
        <f>+H58+H38</f>
        <v>813521503.2657537</v>
      </c>
      <c r="I60" s="19"/>
      <c r="J60" s="191">
        <f>+J58+J38</f>
        <v>688442368.81</v>
      </c>
      <c r="M60" s="12"/>
      <c r="N60" s="12"/>
      <c r="O60" s="12"/>
      <c r="P60" s="12"/>
      <c r="Q60" s="13"/>
      <c r="R60" s="12"/>
    </row>
    <row r="61" spans="1:10" ht="10.5" customHeight="1">
      <c r="A61" s="14"/>
      <c r="B61" s="14"/>
      <c r="D61" s="14"/>
      <c r="E61" s="14"/>
      <c r="F61" s="14"/>
      <c r="H61" s="19"/>
      <c r="I61" s="19"/>
      <c r="J61" s="12"/>
    </row>
    <row r="62" spans="1:10" ht="21" customHeight="1" thickBot="1">
      <c r="A62" s="14"/>
      <c r="B62" s="18" t="s">
        <v>129</v>
      </c>
      <c r="D62" s="14"/>
      <c r="E62" s="14"/>
      <c r="F62" s="14"/>
      <c r="H62" s="192">
        <f>+H38/(H36*10)</f>
        <v>0.27832046478950784</v>
      </c>
      <c r="I62" s="19"/>
      <c r="J62" s="192">
        <f>+J38/(J36*10)</f>
        <v>0.2502343805940189</v>
      </c>
    </row>
    <row r="63" spans="2:10" ht="21.75" customHeight="1" thickBot="1" thickTop="1">
      <c r="B63" s="18" t="s">
        <v>6</v>
      </c>
      <c r="C63" s="14"/>
      <c r="D63" s="14"/>
      <c r="E63" s="14"/>
      <c r="F63" s="14"/>
      <c r="H63" s="192">
        <f>+(H38-H14)/(H36*10)</f>
        <v>0.23395205232941962</v>
      </c>
      <c r="I63" s="19"/>
      <c r="J63" s="192">
        <f>+(J38-J14)/(J36*10)</f>
        <v>0.20586596813393074</v>
      </c>
    </row>
    <row r="64" spans="2:10" ht="13.5" customHeight="1" thickTop="1">
      <c r="B64" s="14"/>
      <c r="C64" s="14"/>
      <c r="D64" s="14"/>
      <c r="E64" s="14"/>
      <c r="F64" s="14"/>
      <c r="H64" s="193"/>
      <c r="I64" s="19"/>
      <c r="J64" s="193"/>
    </row>
    <row r="66" ht="20.25" customHeight="1"/>
    <row r="68" ht="17.25" customHeight="1">
      <c r="H68" s="3"/>
    </row>
    <row r="71" ht="17.25" customHeight="1">
      <c r="B71" s="166"/>
    </row>
  </sheetData>
  <mergeCells count="1">
    <mergeCell ref="H4:J4"/>
  </mergeCells>
  <printOptions horizontalCentered="1"/>
  <pageMargins left="0.5" right="0.18" top="0" bottom="0" header="0" footer="0"/>
  <pageSetup horizontalDpi="600" verticalDpi="600" orientation="portrait" paperSize="9" scale="77" r:id="rId2"/>
  <ignoredErrors>
    <ignoredError sqref="H69:H106 H61 H64:H67 H57 K38:K53 H59 I56:I106 K56:K106 J38:J41 H39:H41 J64:J106 J47:J49 J57 J59:J61 K54 I54 I38:I53 H47:H49" emptyCellReference="1"/>
  </ignoredErrors>
  <drawing r:id="rId1"/>
</worksheet>
</file>

<file path=xl/worksheets/sheet4.xml><?xml version="1.0" encoding="utf-8"?>
<worksheet xmlns="http://schemas.openxmlformats.org/spreadsheetml/2006/main" xmlns:r="http://schemas.openxmlformats.org/officeDocument/2006/relationships">
  <dimension ref="A1:S38"/>
  <sheetViews>
    <sheetView view="pageBreakPreview" zoomScale="60" workbookViewId="0" topLeftCell="A10">
      <selection activeCell="I35" sqref="I35"/>
    </sheetView>
  </sheetViews>
  <sheetFormatPr defaultColWidth="9.140625" defaultRowHeight="12.75"/>
  <cols>
    <col min="1" max="1" width="1.57421875" style="194" customWidth="1"/>
    <col min="2" max="2" width="49.57421875" style="194" customWidth="1"/>
    <col min="3" max="3" width="14.28125" style="194" bestFit="1" customWidth="1"/>
    <col min="4" max="4" width="1.57421875" style="194" customWidth="1"/>
    <col min="5" max="5" width="16.140625" style="194" bestFit="1" customWidth="1"/>
    <col min="6" max="6" width="1.421875" style="194" hidden="1" customWidth="1"/>
    <col min="7" max="7" width="14.421875" style="194" hidden="1" customWidth="1"/>
    <col min="8" max="8" width="1.421875" style="194" customWidth="1"/>
    <col min="9" max="9" width="16.421875" style="194" customWidth="1"/>
    <col min="10" max="10" width="1.7109375" style="194" hidden="1" customWidth="1"/>
    <col min="11" max="11" width="14.28125" style="194" hidden="1" customWidth="1"/>
    <col min="12" max="12" width="1.7109375" style="194" customWidth="1"/>
    <col min="13" max="13" width="18.00390625" style="195" customWidth="1"/>
    <col min="14" max="14" width="1.421875" style="195" customWidth="1"/>
    <col min="15" max="15" width="15.140625" style="194" customWidth="1"/>
    <col min="16" max="16" width="1.421875" style="194" customWidth="1"/>
    <col min="17" max="17" width="13.421875" style="194" customWidth="1"/>
    <col min="18" max="18" width="1.421875" style="194" customWidth="1"/>
    <col min="19" max="19" width="15.7109375" style="194" customWidth="1"/>
    <col min="20" max="16384" width="39.57421875" style="194" customWidth="1"/>
  </cols>
  <sheetData>
    <row r="1" ht="18.75">
      <c r="B1" s="167" t="s">
        <v>39</v>
      </c>
    </row>
    <row r="2" ht="18.75">
      <c r="B2" s="30" t="s">
        <v>8</v>
      </c>
    </row>
    <row r="3" ht="18.75">
      <c r="B3" s="18" t="s">
        <v>0</v>
      </c>
    </row>
    <row r="4" ht="18.75">
      <c r="B4" s="18"/>
    </row>
    <row r="5" spans="2:11" ht="18.75">
      <c r="B5" s="196" t="s">
        <v>67</v>
      </c>
      <c r="C5" s="197"/>
      <c r="D5" s="197"/>
      <c r="E5" s="197"/>
      <c r="F5" s="197"/>
      <c r="G5" s="197"/>
      <c r="H5" s="197"/>
      <c r="I5" s="197"/>
      <c r="J5" s="197"/>
      <c r="K5" s="197"/>
    </row>
    <row r="6" spans="2:13" ht="13.5" customHeight="1">
      <c r="B6" s="196"/>
      <c r="C6" s="197"/>
      <c r="D6" s="197"/>
      <c r="E6" s="197"/>
      <c r="F6" s="197"/>
      <c r="G6" s="197"/>
      <c r="H6" s="197"/>
      <c r="I6" s="197"/>
      <c r="J6" s="197"/>
      <c r="K6" s="197"/>
      <c r="M6" s="194"/>
    </row>
    <row r="7" spans="2:16" ht="18.75">
      <c r="B7" s="198"/>
      <c r="C7" s="362" t="s">
        <v>106</v>
      </c>
      <c r="D7" s="362"/>
      <c r="E7" s="362"/>
      <c r="F7" s="362"/>
      <c r="G7" s="362"/>
      <c r="H7" s="362"/>
      <c r="I7" s="362"/>
      <c r="J7" s="362"/>
      <c r="K7" s="362"/>
      <c r="L7" s="362"/>
      <c r="M7" s="362"/>
      <c r="N7" s="362"/>
      <c r="O7" s="362"/>
      <c r="P7" s="362"/>
    </row>
    <row r="8" spans="2:16" ht="18.75">
      <c r="B8" s="198"/>
      <c r="C8" s="34"/>
      <c r="D8" s="34"/>
      <c r="E8" s="34"/>
      <c r="F8" s="34"/>
      <c r="G8" s="34"/>
      <c r="H8" s="34"/>
      <c r="I8" s="34"/>
      <c r="J8" s="34"/>
      <c r="K8" s="34"/>
      <c r="L8" s="34"/>
      <c r="M8" s="34"/>
      <c r="N8" s="34"/>
      <c r="O8" s="34"/>
      <c r="P8" s="34"/>
    </row>
    <row r="9" spans="2:16" ht="18.75">
      <c r="B9" s="198"/>
      <c r="C9" s="34"/>
      <c r="D9" s="34"/>
      <c r="E9" s="362" t="s">
        <v>148</v>
      </c>
      <c r="F9" s="362"/>
      <c r="G9" s="362"/>
      <c r="H9" s="362"/>
      <c r="I9" s="362"/>
      <c r="J9" s="20"/>
      <c r="K9" s="20"/>
      <c r="L9" s="20"/>
      <c r="M9" s="34" t="s">
        <v>147</v>
      </c>
      <c r="N9" s="34"/>
      <c r="O9" s="34"/>
      <c r="P9" s="34"/>
    </row>
    <row r="10" spans="1:14" ht="18.75">
      <c r="A10" s="199"/>
      <c r="B10" s="199"/>
      <c r="E10" s="365" t="s">
        <v>88</v>
      </c>
      <c r="F10" s="365"/>
      <c r="G10" s="365"/>
      <c r="H10" s="365"/>
      <c r="I10" s="365"/>
      <c r="J10" s="200"/>
      <c r="K10" s="200"/>
      <c r="L10" s="199"/>
      <c r="M10" s="199" t="s">
        <v>15</v>
      </c>
      <c r="N10" s="199"/>
    </row>
    <row r="11" spans="1:19" ht="18.75">
      <c r="A11" s="199"/>
      <c r="B11" s="199"/>
      <c r="C11" s="199" t="s">
        <v>65</v>
      </c>
      <c r="D11" s="199"/>
      <c r="E11" s="199" t="s">
        <v>65</v>
      </c>
      <c r="F11" s="199"/>
      <c r="G11" s="199" t="s">
        <v>20</v>
      </c>
      <c r="H11" s="199"/>
      <c r="I11" s="199" t="s">
        <v>33</v>
      </c>
      <c r="J11" s="199"/>
      <c r="K11" s="199" t="s">
        <v>42</v>
      </c>
      <c r="L11" s="199"/>
      <c r="M11" s="199" t="s">
        <v>238</v>
      </c>
      <c r="N11" s="199"/>
      <c r="O11" s="199" t="s">
        <v>16</v>
      </c>
      <c r="Q11" s="199" t="s">
        <v>102</v>
      </c>
      <c r="S11" s="199" t="s">
        <v>16</v>
      </c>
    </row>
    <row r="12" spans="1:19" ht="18.75">
      <c r="A12" s="199"/>
      <c r="B12" s="199"/>
      <c r="C12" s="199" t="s">
        <v>21</v>
      </c>
      <c r="D12" s="199"/>
      <c r="E12" s="199" t="s">
        <v>76</v>
      </c>
      <c r="F12" s="199"/>
      <c r="G12" s="199" t="s">
        <v>15</v>
      </c>
      <c r="H12" s="199"/>
      <c r="I12" s="199" t="s">
        <v>34</v>
      </c>
      <c r="J12" s="199"/>
      <c r="K12" s="199" t="s">
        <v>15</v>
      </c>
      <c r="L12" s="199"/>
      <c r="M12" s="199" t="s">
        <v>64</v>
      </c>
      <c r="N12" s="199"/>
      <c r="O12" s="199" t="s">
        <v>88</v>
      </c>
      <c r="Q12" s="199" t="s">
        <v>103</v>
      </c>
      <c r="S12" s="199" t="s">
        <v>104</v>
      </c>
    </row>
    <row r="13" spans="3:19" ht="18.75">
      <c r="C13" s="199" t="s">
        <v>12</v>
      </c>
      <c r="D13" s="199"/>
      <c r="E13" s="199" t="s">
        <v>12</v>
      </c>
      <c r="F13" s="199"/>
      <c r="G13" s="199" t="s">
        <v>12</v>
      </c>
      <c r="H13" s="199"/>
      <c r="I13" s="199" t="s">
        <v>12</v>
      </c>
      <c r="J13" s="199"/>
      <c r="K13" s="199" t="s">
        <v>12</v>
      </c>
      <c r="L13" s="199"/>
      <c r="M13" s="199" t="s">
        <v>12</v>
      </c>
      <c r="N13" s="199"/>
      <c r="O13" s="199" t="s">
        <v>12</v>
      </c>
      <c r="Q13" s="199" t="s">
        <v>12</v>
      </c>
      <c r="S13" s="199" t="s">
        <v>12</v>
      </c>
    </row>
    <row r="14" ht="18.75">
      <c r="B14" s="201" t="s">
        <v>226</v>
      </c>
    </row>
    <row r="15" spans="5:13" ht="18.75">
      <c r="E15" s="202"/>
      <c r="F15" s="203"/>
      <c r="G15" s="203"/>
      <c r="H15" s="203"/>
      <c r="I15" s="203"/>
      <c r="J15" s="203"/>
      <c r="K15" s="203"/>
      <c r="L15" s="203"/>
      <c r="M15" s="204"/>
    </row>
    <row r="16" spans="2:19" ht="18.75">
      <c r="B16" s="198" t="s">
        <v>145</v>
      </c>
      <c r="C16" s="125">
        <v>64633764</v>
      </c>
      <c r="D16" s="125"/>
      <c r="E16" s="205">
        <v>3563039</v>
      </c>
      <c r="F16" s="123"/>
      <c r="G16" s="123">
        <v>0</v>
      </c>
      <c r="H16" s="123"/>
      <c r="I16" s="206">
        <v>0</v>
      </c>
      <c r="J16" s="123"/>
      <c r="K16" s="123">
        <v>0</v>
      </c>
      <c r="L16" s="123"/>
      <c r="M16" s="207">
        <v>93539096</v>
      </c>
      <c r="N16" s="125"/>
      <c r="O16" s="125">
        <f>SUM(E16:M16)</f>
        <v>97102135</v>
      </c>
      <c r="P16" s="208"/>
      <c r="Q16" s="163">
        <v>0</v>
      </c>
      <c r="R16" s="208"/>
      <c r="S16" s="208">
        <f>C16+O16+Q16</f>
        <v>161735899</v>
      </c>
    </row>
    <row r="17" spans="2:19" ht="18.75">
      <c r="B17" s="198"/>
      <c r="C17" s="123"/>
      <c r="D17" s="123"/>
      <c r="E17" s="205"/>
      <c r="F17" s="123"/>
      <c r="G17" s="123"/>
      <c r="H17" s="123"/>
      <c r="I17" s="123"/>
      <c r="J17" s="123"/>
      <c r="K17" s="123"/>
      <c r="L17" s="123"/>
      <c r="M17" s="207"/>
      <c r="N17" s="123"/>
      <c r="O17" s="123"/>
      <c r="P17" s="209"/>
      <c r="Q17" s="206"/>
      <c r="R17" s="209"/>
      <c r="S17" s="209"/>
    </row>
    <row r="18" spans="2:19" ht="18.75">
      <c r="B18" s="194" t="s">
        <v>80</v>
      </c>
      <c r="C18" s="206">
        <v>0</v>
      </c>
      <c r="D18" s="123"/>
      <c r="E18" s="210">
        <v>0</v>
      </c>
      <c r="F18" s="206"/>
      <c r="G18" s="206"/>
      <c r="H18" s="206"/>
      <c r="I18" s="206">
        <v>0</v>
      </c>
      <c r="J18" s="123"/>
      <c r="K18" s="123"/>
      <c r="L18" s="123"/>
      <c r="M18" s="207">
        <f>'Income Statement'!G41</f>
        <v>22935992.265753612</v>
      </c>
      <c r="N18" s="123"/>
      <c r="O18" s="123">
        <f>SUM(E18:M18)</f>
        <v>22935992.265753612</v>
      </c>
      <c r="P18" s="209"/>
      <c r="Q18" s="206">
        <v>0</v>
      </c>
      <c r="R18" s="209"/>
      <c r="S18" s="123">
        <f>C18+O18+Q18</f>
        <v>22935992.265753612</v>
      </c>
    </row>
    <row r="19" spans="2:19" ht="18.75">
      <c r="B19" s="194" t="s">
        <v>228</v>
      </c>
      <c r="C19" s="206">
        <v>0</v>
      </c>
      <c r="D19" s="123"/>
      <c r="E19" s="210">
        <v>0</v>
      </c>
      <c r="F19" s="206"/>
      <c r="G19" s="206"/>
      <c r="H19" s="206"/>
      <c r="I19" s="206">
        <v>0</v>
      </c>
      <c r="J19" s="123"/>
      <c r="K19" s="123"/>
      <c r="L19" s="123"/>
      <c r="M19" s="207">
        <v>-4782899</v>
      </c>
      <c r="N19" s="123"/>
      <c r="O19" s="123">
        <f>SUM(E19:M19)</f>
        <v>-4782899</v>
      </c>
      <c r="P19" s="209"/>
      <c r="Q19" s="206">
        <v>0</v>
      </c>
      <c r="R19" s="209"/>
      <c r="S19" s="123">
        <f>C19+O19+Q19</f>
        <v>-4782899</v>
      </c>
    </row>
    <row r="20" spans="3:19" ht="18.75">
      <c r="C20" s="125"/>
      <c r="D20" s="125"/>
      <c r="E20" s="205"/>
      <c r="F20" s="123"/>
      <c r="G20" s="123"/>
      <c r="H20" s="123"/>
      <c r="I20" s="206"/>
      <c r="J20" s="123"/>
      <c r="K20" s="123"/>
      <c r="L20" s="123"/>
      <c r="M20" s="207"/>
      <c r="N20" s="125"/>
      <c r="O20" s="125"/>
      <c r="P20" s="208"/>
      <c r="Q20" s="163"/>
      <c r="R20" s="208"/>
      <c r="S20" s="208"/>
    </row>
    <row r="21" spans="2:19" ht="18.75">
      <c r="B21" s="198" t="s">
        <v>226</v>
      </c>
      <c r="C21" s="211">
        <f>SUM(C16:C20)</f>
        <v>64633764</v>
      </c>
      <c r="D21" s="211">
        <f>SUM(D17:D20)</f>
        <v>0</v>
      </c>
      <c r="E21" s="212">
        <f>SUM(E16:E20)</f>
        <v>3563039</v>
      </c>
      <c r="F21" s="211">
        <f>SUM(F17:F20)</f>
        <v>0</v>
      </c>
      <c r="G21" s="211">
        <f>SUM(G17:G20)</f>
        <v>0</v>
      </c>
      <c r="H21" s="211">
        <f>SUM(H17:H20)</f>
        <v>0</v>
      </c>
      <c r="I21" s="213">
        <f>SUM(I16:I20)</f>
        <v>0</v>
      </c>
      <c r="J21" s="211">
        <f>SUM(J17:J20)</f>
        <v>0</v>
      </c>
      <c r="K21" s="211">
        <f>SUM(K17:K20)</f>
        <v>0</v>
      </c>
      <c r="L21" s="211">
        <f>SUM(L17:L20)</f>
        <v>0</v>
      </c>
      <c r="M21" s="214">
        <f>SUM(M16:M20)</f>
        <v>111692189.26575361</v>
      </c>
      <c r="N21" s="211">
        <f>SUM(N17:N20)</f>
        <v>0</v>
      </c>
      <c r="O21" s="211">
        <f>SUM(O16:O20)</f>
        <v>115255228.26575361</v>
      </c>
      <c r="P21" s="211">
        <f>SUM(P17:P20)</f>
        <v>0</v>
      </c>
      <c r="Q21" s="213">
        <f>SUM(Q16:Q20)</f>
        <v>0</v>
      </c>
      <c r="R21" s="211">
        <f>SUM(R17:R20)</f>
        <v>0</v>
      </c>
      <c r="S21" s="211">
        <f>SUM(S16:S20)</f>
        <v>179888992.26575363</v>
      </c>
    </row>
    <row r="22" spans="3:19" ht="18.75">
      <c r="C22" s="208"/>
      <c r="D22" s="208"/>
      <c r="E22" s="215"/>
      <c r="F22" s="209"/>
      <c r="G22" s="209"/>
      <c r="H22" s="209"/>
      <c r="I22" s="209"/>
      <c r="J22" s="209"/>
      <c r="K22" s="209"/>
      <c r="L22" s="209"/>
      <c r="M22" s="216"/>
      <c r="N22" s="208"/>
      <c r="O22" s="208"/>
      <c r="P22" s="208"/>
      <c r="Q22" s="208"/>
      <c r="R22" s="208"/>
      <c r="S22" s="208"/>
    </row>
    <row r="23" spans="2:19" ht="18.75">
      <c r="B23" s="201" t="s">
        <v>227</v>
      </c>
      <c r="C23" s="217"/>
      <c r="D23" s="217"/>
      <c r="E23" s="218"/>
      <c r="F23" s="219"/>
      <c r="G23" s="219"/>
      <c r="H23" s="219"/>
      <c r="I23" s="219"/>
      <c r="J23" s="219"/>
      <c r="K23" s="219"/>
      <c r="L23" s="219"/>
      <c r="M23" s="220"/>
      <c r="N23" s="217"/>
      <c r="O23" s="217"/>
      <c r="P23" s="208"/>
      <c r="Q23" s="208"/>
      <c r="R23" s="208"/>
      <c r="S23" s="208"/>
    </row>
    <row r="24" spans="3:19" ht="18.75">
      <c r="C24" s="208"/>
      <c r="D24" s="208"/>
      <c r="E24" s="215"/>
      <c r="F24" s="209"/>
      <c r="G24" s="209"/>
      <c r="H24" s="209"/>
      <c r="I24" s="209"/>
      <c r="J24" s="209"/>
      <c r="K24" s="209"/>
      <c r="L24" s="209"/>
      <c r="M24" s="216"/>
      <c r="N24" s="208"/>
      <c r="O24" s="208"/>
      <c r="P24" s="208"/>
      <c r="Q24" s="208"/>
      <c r="R24" s="208"/>
      <c r="S24" s="208"/>
    </row>
    <row r="25" spans="2:19" ht="18.75">
      <c r="B25" s="198" t="s">
        <v>272</v>
      </c>
      <c r="C25" s="125">
        <v>46893000</v>
      </c>
      <c r="D25" s="125"/>
      <c r="E25" s="205">
        <v>8042000</v>
      </c>
      <c r="F25" s="123"/>
      <c r="G25" s="123">
        <v>0</v>
      </c>
      <c r="H25" s="123"/>
      <c r="I25" s="123">
        <v>2155000</v>
      </c>
      <c r="J25" s="123"/>
      <c r="K25" s="123">
        <v>0</v>
      </c>
      <c r="L25" s="123"/>
      <c r="M25" s="207">
        <v>35852000</v>
      </c>
      <c r="N25" s="125"/>
      <c r="O25" s="125">
        <f>SUM(E25:M25)</f>
        <v>46049000</v>
      </c>
      <c r="P25" s="208"/>
      <c r="Q25" s="163">
        <v>0</v>
      </c>
      <c r="R25" s="208"/>
      <c r="S25" s="208">
        <f>C25+O25+Q25</f>
        <v>92942000</v>
      </c>
    </row>
    <row r="26" spans="2:19" ht="18.75">
      <c r="B26" s="194" t="s">
        <v>105</v>
      </c>
      <c r="C26" s="221">
        <v>0</v>
      </c>
      <c r="D26" s="221"/>
      <c r="E26" s="222">
        <v>0</v>
      </c>
      <c r="F26" s="148"/>
      <c r="G26" s="148"/>
      <c r="H26" s="148"/>
      <c r="I26" s="148">
        <v>-2155000</v>
      </c>
      <c r="J26" s="148"/>
      <c r="K26" s="148"/>
      <c r="L26" s="148"/>
      <c r="M26" s="223">
        <v>2155000</v>
      </c>
      <c r="N26" s="148"/>
      <c r="O26" s="221">
        <f>SUM(E26:M26)</f>
        <v>0</v>
      </c>
      <c r="P26" s="221"/>
      <c r="Q26" s="221">
        <v>0</v>
      </c>
      <c r="R26" s="221"/>
      <c r="S26" s="221">
        <f>C26+O26+Q26</f>
        <v>0</v>
      </c>
    </row>
    <row r="27" spans="2:19" ht="18.75">
      <c r="B27" s="194" t="s">
        <v>146</v>
      </c>
      <c r="C27" s="125">
        <f>SUM(C25:C26)</f>
        <v>46893000</v>
      </c>
      <c r="D27" s="125"/>
      <c r="E27" s="205">
        <f>SUM(E25:E26)</f>
        <v>8042000</v>
      </c>
      <c r="F27" s="123"/>
      <c r="G27" s="123"/>
      <c r="H27" s="123"/>
      <c r="I27" s="206">
        <f>SUM(I25:I26)</f>
        <v>0</v>
      </c>
      <c r="J27" s="123"/>
      <c r="K27" s="123"/>
      <c r="L27" s="123"/>
      <c r="M27" s="207">
        <f>SUM(M25:M26)</f>
        <v>38007000</v>
      </c>
      <c r="N27" s="125"/>
      <c r="O27" s="125">
        <f>SUM(O25:O26)</f>
        <v>46049000</v>
      </c>
      <c r="P27" s="208"/>
      <c r="Q27" s="163">
        <f>SUM(Q25:Q26)</f>
        <v>0</v>
      </c>
      <c r="R27" s="208"/>
      <c r="S27" s="208">
        <f>SUM(S25:S26)</f>
        <v>92942000</v>
      </c>
    </row>
    <row r="28" spans="3:19" ht="13.5" customHeight="1">
      <c r="C28" s="125"/>
      <c r="D28" s="125"/>
      <c r="E28" s="205"/>
      <c r="F28" s="123"/>
      <c r="G28" s="123"/>
      <c r="H28" s="123"/>
      <c r="I28" s="206"/>
      <c r="J28" s="123"/>
      <c r="K28" s="123"/>
      <c r="L28" s="123"/>
      <c r="M28" s="207"/>
      <c r="N28" s="125"/>
      <c r="O28" s="125"/>
      <c r="P28" s="208"/>
      <c r="Q28" s="163"/>
      <c r="R28" s="208"/>
      <c r="S28" s="208"/>
    </row>
    <row r="29" spans="2:19" ht="18.75">
      <c r="B29" s="194" t="s">
        <v>231</v>
      </c>
      <c r="C29" s="125"/>
      <c r="D29" s="125"/>
      <c r="E29" s="205"/>
      <c r="F29" s="123"/>
      <c r="G29" s="123"/>
      <c r="H29" s="123"/>
      <c r="I29" s="206"/>
      <c r="J29" s="123"/>
      <c r="K29" s="123"/>
      <c r="L29" s="123"/>
      <c r="M29" s="207"/>
      <c r="N29" s="125"/>
      <c r="O29" s="125"/>
      <c r="P29" s="208"/>
      <c r="Q29" s="163"/>
      <c r="R29" s="208"/>
      <c r="S29" s="208"/>
    </row>
    <row r="30" spans="2:19" ht="18.75">
      <c r="B30" s="194" t="s">
        <v>232</v>
      </c>
      <c r="C30" s="163">
        <v>0</v>
      </c>
      <c r="D30" s="125"/>
      <c r="E30" s="205">
        <v>-251000</v>
      </c>
      <c r="F30" s="123"/>
      <c r="G30" s="123"/>
      <c r="H30" s="123"/>
      <c r="I30" s="206">
        <v>0</v>
      </c>
      <c r="J30" s="123"/>
      <c r="K30" s="123"/>
      <c r="L30" s="123"/>
      <c r="M30" s="224">
        <v>0</v>
      </c>
      <c r="N30" s="125"/>
      <c r="O30" s="125">
        <f>SUM(E30:M30)</f>
        <v>-251000</v>
      </c>
      <c r="P30" s="208"/>
      <c r="Q30" s="163">
        <v>0</v>
      </c>
      <c r="R30" s="208"/>
      <c r="S30" s="208">
        <f>C30+O30+Q30</f>
        <v>-251000</v>
      </c>
    </row>
    <row r="31" spans="2:19" ht="18.75">
      <c r="B31" s="194" t="s">
        <v>80</v>
      </c>
      <c r="C31" s="221">
        <v>0</v>
      </c>
      <c r="D31" s="148"/>
      <c r="E31" s="222">
        <v>0</v>
      </c>
      <c r="F31" s="148"/>
      <c r="G31" s="148"/>
      <c r="H31" s="148"/>
      <c r="I31" s="221">
        <v>0</v>
      </c>
      <c r="J31" s="148"/>
      <c r="K31" s="148"/>
      <c r="L31" s="148"/>
      <c r="M31" s="223">
        <v>17591000</v>
      </c>
      <c r="N31" s="148"/>
      <c r="O31" s="148">
        <f>SUM(E31:M31)</f>
        <v>17591000</v>
      </c>
      <c r="P31" s="225"/>
      <c r="Q31" s="221">
        <v>0</v>
      </c>
      <c r="R31" s="225"/>
      <c r="S31" s="225">
        <f>C31+O31+Q31</f>
        <v>17591000</v>
      </c>
    </row>
    <row r="32" spans="2:19" ht="18.75">
      <c r="B32" s="194" t="s">
        <v>233</v>
      </c>
      <c r="C32" s="163">
        <f>SUM(C30:C31)</f>
        <v>0</v>
      </c>
      <c r="D32" s="125"/>
      <c r="E32" s="205">
        <f>SUM(E30:E31)</f>
        <v>-251000</v>
      </c>
      <c r="F32" s="123"/>
      <c r="G32" s="123"/>
      <c r="H32" s="123"/>
      <c r="I32" s="206">
        <f>SUM(I30:I31)</f>
        <v>0</v>
      </c>
      <c r="J32" s="123"/>
      <c r="K32" s="123"/>
      <c r="L32" s="123"/>
      <c r="M32" s="207">
        <f>SUM(M30:M31)</f>
        <v>17591000</v>
      </c>
      <c r="N32" s="125"/>
      <c r="O32" s="125">
        <f>SUM(O30:O31)</f>
        <v>17340000</v>
      </c>
      <c r="P32" s="208"/>
      <c r="Q32" s="163">
        <f>SUM(Q30:Q31)</f>
        <v>0</v>
      </c>
      <c r="R32" s="208"/>
      <c r="S32" s="208">
        <f>SUM(S30:S31)</f>
        <v>17340000</v>
      </c>
    </row>
    <row r="33" spans="2:19" ht="18.75">
      <c r="B33" s="194" t="s">
        <v>234</v>
      </c>
      <c r="C33" s="125"/>
      <c r="D33" s="125"/>
      <c r="E33" s="205"/>
      <c r="F33" s="123"/>
      <c r="G33" s="123"/>
      <c r="H33" s="123"/>
      <c r="I33" s="206"/>
      <c r="J33" s="123"/>
      <c r="K33" s="123"/>
      <c r="L33" s="123"/>
      <c r="M33" s="207"/>
      <c r="N33" s="125"/>
      <c r="O33" s="125"/>
      <c r="P33" s="208"/>
      <c r="Q33" s="163"/>
      <c r="R33" s="208"/>
      <c r="S33" s="208"/>
    </row>
    <row r="34" spans="3:19" ht="11.25" customHeight="1">
      <c r="C34" s="125"/>
      <c r="D34" s="125"/>
      <c r="E34" s="205"/>
      <c r="F34" s="123"/>
      <c r="G34" s="123"/>
      <c r="H34" s="123"/>
      <c r="I34" s="206"/>
      <c r="J34" s="123"/>
      <c r="K34" s="123"/>
      <c r="L34" s="123"/>
      <c r="M34" s="207"/>
      <c r="N34" s="125"/>
      <c r="O34" s="125"/>
      <c r="P34" s="208"/>
      <c r="Q34" s="163"/>
      <c r="R34" s="208"/>
      <c r="S34" s="208"/>
    </row>
    <row r="35" spans="2:19" ht="18.75">
      <c r="B35" s="194" t="s">
        <v>235</v>
      </c>
      <c r="C35" s="123">
        <v>15631000</v>
      </c>
      <c r="D35" s="123"/>
      <c r="E35" s="205">
        <v>-7791000</v>
      </c>
      <c r="F35" s="123"/>
      <c r="G35" s="123"/>
      <c r="H35" s="123"/>
      <c r="I35" s="206">
        <v>0</v>
      </c>
      <c r="J35" s="123"/>
      <c r="K35" s="123"/>
      <c r="L35" s="123"/>
      <c r="M35" s="207">
        <v>-7840000</v>
      </c>
      <c r="N35" s="123"/>
      <c r="O35" s="123">
        <f>SUM(E35:M35)</f>
        <v>-15631000</v>
      </c>
      <c r="P35" s="209"/>
      <c r="Q35" s="206">
        <v>0</v>
      </c>
      <c r="R35" s="209"/>
      <c r="S35" s="206">
        <f>C35+O35+Q35</f>
        <v>0</v>
      </c>
    </row>
    <row r="36" spans="3:19" ht="18.75">
      <c r="C36" s="125"/>
      <c r="D36" s="125"/>
      <c r="E36" s="205"/>
      <c r="F36" s="123"/>
      <c r="G36" s="123"/>
      <c r="H36" s="123"/>
      <c r="I36" s="206"/>
      <c r="J36" s="123"/>
      <c r="K36" s="123"/>
      <c r="L36" s="123"/>
      <c r="M36" s="207"/>
      <c r="N36" s="125"/>
      <c r="O36" s="125"/>
      <c r="P36" s="208"/>
      <c r="Q36" s="163"/>
      <c r="R36" s="208"/>
      <c r="S36" s="208"/>
    </row>
    <row r="37" spans="2:19" ht="18.75">
      <c r="B37" s="198" t="s">
        <v>227</v>
      </c>
      <c r="C37" s="211">
        <f>C27+C32+C35</f>
        <v>62524000</v>
      </c>
      <c r="D37" s="214">
        <f aca="true" t="shared" si="0" ref="D37:S37">D27+D32+D35</f>
        <v>0</v>
      </c>
      <c r="E37" s="213">
        <f t="shared" si="0"/>
        <v>0</v>
      </c>
      <c r="F37" s="213">
        <f t="shared" si="0"/>
        <v>0</v>
      </c>
      <c r="G37" s="213">
        <f t="shared" si="0"/>
        <v>0</v>
      </c>
      <c r="H37" s="213">
        <f t="shared" si="0"/>
        <v>0</v>
      </c>
      <c r="I37" s="213">
        <f t="shared" si="0"/>
        <v>0</v>
      </c>
      <c r="J37" s="211">
        <f t="shared" si="0"/>
        <v>0</v>
      </c>
      <c r="K37" s="211">
        <f t="shared" si="0"/>
        <v>0</v>
      </c>
      <c r="L37" s="211">
        <f t="shared" si="0"/>
        <v>0</v>
      </c>
      <c r="M37" s="214">
        <f t="shared" si="0"/>
        <v>47758000</v>
      </c>
      <c r="N37" s="211">
        <f t="shared" si="0"/>
        <v>0</v>
      </c>
      <c r="O37" s="211">
        <f t="shared" si="0"/>
        <v>47758000</v>
      </c>
      <c r="P37" s="211">
        <f t="shared" si="0"/>
        <v>0</v>
      </c>
      <c r="Q37" s="213">
        <f t="shared" si="0"/>
        <v>0</v>
      </c>
      <c r="R37" s="211">
        <f t="shared" si="0"/>
        <v>0</v>
      </c>
      <c r="S37" s="211">
        <f t="shared" si="0"/>
        <v>110282000</v>
      </c>
    </row>
    <row r="38" spans="5:13" s="1" customFormat="1" ht="18.75">
      <c r="E38" s="226"/>
      <c r="F38" s="28"/>
      <c r="G38" s="28"/>
      <c r="H38" s="28"/>
      <c r="I38" s="28"/>
      <c r="J38" s="28"/>
      <c r="K38" s="28"/>
      <c r="L38" s="28"/>
      <c r="M38" s="227"/>
    </row>
  </sheetData>
  <mergeCells count="3">
    <mergeCell ref="C7:P7"/>
    <mergeCell ref="E9:I9"/>
    <mergeCell ref="E10:I10"/>
  </mergeCells>
  <printOptions horizontalCentered="1" verticalCentered="1"/>
  <pageMargins left="0.19" right="0.2" top="0.1" bottom="0.1" header="0.19" footer="0.17"/>
  <pageSetup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dimension ref="B1:H210"/>
  <sheetViews>
    <sheetView view="pageBreakPreview" zoomScaleNormal="90" zoomScaleSheetLayoutView="100" workbookViewId="0" topLeftCell="D107">
      <selection activeCell="C14" sqref="C14"/>
    </sheetView>
  </sheetViews>
  <sheetFormatPr defaultColWidth="9.140625" defaultRowHeight="12.75"/>
  <cols>
    <col min="1" max="1" width="2.140625" style="166" customWidth="1"/>
    <col min="2" max="2" width="3.28125" style="166" customWidth="1"/>
    <col min="3" max="3" width="51.7109375" style="166" customWidth="1"/>
    <col min="4" max="4" width="12.8515625" style="166" customWidth="1"/>
    <col min="5" max="5" width="16.28125" style="166" hidden="1" customWidth="1"/>
    <col min="6" max="6" width="16.00390625" style="228" customWidth="1"/>
    <col min="7" max="7" width="2.00390625" style="166" customWidth="1"/>
    <col min="8" max="8" width="17.421875" style="166" customWidth="1"/>
    <col min="9" max="16384" width="9.140625" style="166" customWidth="1"/>
  </cols>
  <sheetData>
    <row r="1" s="228" customFormat="1" ht="18.75">
      <c r="B1" s="167" t="s">
        <v>39</v>
      </c>
    </row>
    <row r="2" spans="2:8" s="228" customFormat="1" ht="18.75">
      <c r="B2" s="30" t="s">
        <v>8</v>
      </c>
      <c r="H2" s="229"/>
    </row>
    <row r="3" spans="2:8" s="228" customFormat="1" ht="18.75">
      <c r="B3" s="18" t="s">
        <v>0</v>
      </c>
      <c r="H3" s="229"/>
    </row>
    <row r="4" s="228" customFormat="1" ht="18.75">
      <c r="B4" s="228" t="s">
        <v>68</v>
      </c>
    </row>
    <row r="5" s="228" customFormat="1" ht="18.75" hidden="1">
      <c r="B5" s="228" t="s">
        <v>43</v>
      </c>
    </row>
    <row r="6" s="228" customFormat="1" ht="13.5" customHeight="1">
      <c r="B6" s="228" t="s">
        <v>14</v>
      </c>
    </row>
    <row r="7" spans="6:8" ht="18.75">
      <c r="F7" s="230" t="s">
        <v>56</v>
      </c>
      <c r="H7" s="231" t="s">
        <v>56</v>
      </c>
    </row>
    <row r="8" spans="6:8" ht="18.75">
      <c r="F8" s="230" t="s">
        <v>46</v>
      </c>
      <c r="H8" s="231" t="s">
        <v>46</v>
      </c>
    </row>
    <row r="9" spans="6:8" ht="18.75">
      <c r="F9" s="140">
        <v>39355</v>
      </c>
      <c r="H9" s="141">
        <v>38990</v>
      </c>
    </row>
    <row r="10" spans="6:8" ht="18.75">
      <c r="F10" s="230" t="s">
        <v>5</v>
      </c>
      <c r="H10" s="231" t="s">
        <v>5</v>
      </c>
    </row>
    <row r="11" spans="6:8" ht="12" customHeight="1">
      <c r="F11" s="230"/>
      <c r="H11" s="231"/>
    </row>
    <row r="12" spans="2:6" ht="18.75">
      <c r="B12" s="232" t="s">
        <v>149</v>
      </c>
      <c r="C12" s="233"/>
      <c r="D12" s="234"/>
      <c r="E12" s="235"/>
      <c r="F12" s="236"/>
    </row>
    <row r="13" spans="2:8" ht="18.75">
      <c r="B13" s="237" t="s">
        <v>62</v>
      </c>
      <c r="C13" s="238"/>
      <c r="D13" s="234"/>
      <c r="E13" s="235"/>
      <c r="F13" s="239">
        <f>+'Income Statement'!G35</f>
        <v>29600146.785890013</v>
      </c>
      <c r="G13" s="240"/>
      <c r="H13" s="240">
        <f>'Income Statement'!I35</f>
        <v>20858000</v>
      </c>
    </row>
    <row r="14" spans="2:8" ht="18.75">
      <c r="B14" s="237" t="s">
        <v>17</v>
      </c>
      <c r="C14" s="238"/>
      <c r="D14" s="234"/>
      <c r="E14" s="235"/>
      <c r="F14" s="239"/>
      <c r="G14" s="240"/>
      <c r="H14" s="240"/>
    </row>
    <row r="15" spans="2:8" ht="18.75">
      <c r="B15" s="237"/>
      <c r="C15" s="237" t="s">
        <v>159</v>
      </c>
      <c r="D15" s="234"/>
      <c r="E15" s="235"/>
      <c r="F15" s="239">
        <f>'[2]CFS'!$B$15</f>
        <v>1038153</v>
      </c>
      <c r="G15" s="240"/>
      <c r="H15" s="240">
        <v>3866000</v>
      </c>
    </row>
    <row r="16" spans="2:8" ht="18.75">
      <c r="B16" s="237"/>
      <c r="C16" s="237" t="s">
        <v>229</v>
      </c>
      <c r="D16" s="234"/>
      <c r="E16" s="235"/>
      <c r="F16" s="239">
        <f>'[2]CFS'!$B$16</f>
        <v>187564</v>
      </c>
      <c r="G16" s="240"/>
      <c r="H16" s="241">
        <v>22000</v>
      </c>
    </row>
    <row r="17" spans="2:8" ht="18.75">
      <c r="B17" s="237"/>
      <c r="C17" s="237" t="s">
        <v>109</v>
      </c>
      <c r="D17" s="234"/>
      <c r="E17" s="235"/>
      <c r="F17" s="239">
        <f>'[2]CFS'!$B$14</f>
        <v>20061666</v>
      </c>
      <c r="G17" s="240"/>
      <c r="H17" s="240">
        <v>12848000</v>
      </c>
    </row>
    <row r="18" spans="2:8" ht="18.75" hidden="1">
      <c r="B18" s="237"/>
      <c r="C18" s="237" t="s">
        <v>137</v>
      </c>
      <c r="D18" s="234"/>
      <c r="E18" s="235"/>
      <c r="F18" s="239">
        <v>0</v>
      </c>
      <c r="G18" s="240"/>
      <c r="H18" s="240">
        <v>0</v>
      </c>
    </row>
    <row r="19" spans="2:8" ht="18.75">
      <c r="B19" s="237"/>
      <c r="C19" s="237" t="s">
        <v>127</v>
      </c>
      <c r="D19" s="234"/>
      <c r="E19" s="235"/>
      <c r="F19" s="242"/>
      <c r="G19" s="240"/>
      <c r="H19" s="243"/>
    </row>
    <row r="20" spans="2:8" ht="18.75">
      <c r="B20" s="237"/>
      <c r="C20" s="237" t="s">
        <v>128</v>
      </c>
      <c r="D20" s="234"/>
      <c r="E20" s="235"/>
      <c r="F20" s="239">
        <f>'[2]CFS'!$B$13</f>
        <v>324094</v>
      </c>
      <c r="G20" s="240"/>
      <c r="H20" s="240">
        <v>222000</v>
      </c>
    </row>
    <row r="21" spans="2:8" ht="18.75">
      <c r="B21" s="237"/>
      <c r="C21" s="237" t="s">
        <v>151</v>
      </c>
      <c r="D21" s="234"/>
      <c r="E21" s="235"/>
      <c r="F21" s="239">
        <f>'[2]CFS'!$B$17</f>
        <v>733691</v>
      </c>
      <c r="G21" s="240"/>
      <c r="H21" s="244">
        <v>0</v>
      </c>
    </row>
    <row r="22" spans="2:8" s="244" customFormat="1" ht="18.75">
      <c r="B22" s="246"/>
      <c r="C22" s="237" t="s">
        <v>77</v>
      </c>
      <c r="F22" s="239">
        <f>'[2]CFS'!$B$20</f>
        <v>5757.62</v>
      </c>
      <c r="H22" s="244">
        <v>0</v>
      </c>
    </row>
    <row r="23" spans="2:8" ht="18.75">
      <c r="B23" s="237"/>
      <c r="C23" s="237" t="s">
        <v>79</v>
      </c>
      <c r="D23" s="234"/>
      <c r="E23" s="235"/>
      <c r="F23" s="245">
        <v>0</v>
      </c>
      <c r="G23" s="240"/>
      <c r="H23" s="240">
        <v>-315000</v>
      </c>
    </row>
    <row r="24" spans="2:8" s="244" customFormat="1" ht="18.75" hidden="1">
      <c r="B24" s="246"/>
      <c r="C24" s="237" t="s">
        <v>79</v>
      </c>
      <c r="F24" s="245">
        <v>0</v>
      </c>
      <c r="H24" s="244">
        <v>0</v>
      </c>
    </row>
    <row r="25" spans="3:8" ht="18.75">
      <c r="C25" s="237" t="s">
        <v>18</v>
      </c>
      <c r="D25" s="234"/>
      <c r="E25" s="235"/>
      <c r="F25" s="239">
        <f>'[2]CFS'!$B$24</f>
        <v>-2617507</v>
      </c>
      <c r="G25" s="240"/>
      <c r="H25" s="240">
        <v>-1028000</v>
      </c>
    </row>
    <row r="26" spans="3:8" ht="18.75">
      <c r="C26" s="237" t="s">
        <v>71</v>
      </c>
      <c r="D26" s="234"/>
      <c r="E26" s="235"/>
      <c r="F26" s="239">
        <f>'[2]CFS'!$B$29</f>
        <v>-682336</v>
      </c>
      <c r="G26" s="240"/>
      <c r="H26" s="241">
        <v>-2476000</v>
      </c>
    </row>
    <row r="27" spans="3:8" ht="18.75">
      <c r="C27" s="237" t="s">
        <v>273</v>
      </c>
      <c r="D27" s="234"/>
      <c r="E27" s="235"/>
      <c r="F27" s="239">
        <f>'[2]CFS'!$B$23</f>
        <v>-371705.65</v>
      </c>
      <c r="G27" s="240"/>
      <c r="H27" s="244">
        <v>0</v>
      </c>
    </row>
    <row r="28" spans="3:8" ht="15.75" customHeight="1" hidden="1">
      <c r="C28" s="237" t="s">
        <v>60</v>
      </c>
      <c r="D28" s="234"/>
      <c r="E28" s="235"/>
      <c r="F28" s="239">
        <v>0</v>
      </c>
      <c r="G28" s="240"/>
      <c r="H28" s="244"/>
    </row>
    <row r="29" spans="3:8" ht="18.75">
      <c r="C29" s="237" t="s">
        <v>37</v>
      </c>
      <c r="D29" s="234"/>
      <c r="E29" s="235"/>
      <c r="F29" s="239">
        <f>'[2]CFS'!$B$25</f>
        <v>-5000</v>
      </c>
      <c r="G29" s="240"/>
      <c r="H29" s="244">
        <v>0</v>
      </c>
    </row>
    <row r="30" spans="3:8" ht="18.75" hidden="1">
      <c r="C30" s="237" t="s">
        <v>74</v>
      </c>
      <c r="D30" s="234"/>
      <c r="E30" s="235"/>
      <c r="F30" s="239">
        <v>0</v>
      </c>
      <c r="G30" s="240"/>
      <c r="H30" s="240">
        <v>0</v>
      </c>
    </row>
    <row r="31" spans="2:8" ht="7.5" customHeight="1">
      <c r="B31" s="237"/>
      <c r="C31" s="237"/>
      <c r="D31" s="234"/>
      <c r="E31" s="235"/>
      <c r="F31" s="247"/>
      <c r="G31" s="240"/>
      <c r="H31" s="189"/>
    </row>
    <row r="32" spans="2:8" ht="18.75">
      <c r="B32" s="237" t="s">
        <v>134</v>
      </c>
      <c r="C32" s="237"/>
      <c r="D32" s="234"/>
      <c r="E32" s="235"/>
      <c r="F32" s="248">
        <f>SUM(F13:F31)</f>
        <v>48274523.75589001</v>
      </c>
      <c r="G32" s="240"/>
      <c r="H32" s="249">
        <f>SUM(H13:H31)</f>
        <v>33997000</v>
      </c>
    </row>
    <row r="33" spans="2:8" ht="18.75">
      <c r="B33" s="237"/>
      <c r="C33" s="237"/>
      <c r="D33" s="234"/>
      <c r="E33" s="235"/>
      <c r="F33" s="248"/>
      <c r="G33" s="240"/>
      <c r="H33" s="240"/>
    </row>
    <row r="34" spans="2:8" ht="18.75">
      <c r="B34" s="237" t="s">
        <v>75</v>
      </c>
      <c r="D34" s="234"/>
      <c r="E34" s="235"/>
      <c r="F34" s="248"/>
      <c r="G34" s="240"/>
      <c r="H34" s="240"/>
    </row>
    <row r="35" spans="2:8" ht="18.75">
      <c r="B35" s="237"/>
      <c r="C35" s="237" t="s">
        <v>135</v>
      </c>
      <c r="D35" s="234"/>
      <c r="E35" s="235"/>
      <c r="F35" s="248">
        <f>'[2]CFS'!$B$36</f>
        <v>-133347406.40804052</v>
      </c>
      <c r="G35" s="240"/>
      <c r="H35" s="240">
        <v>-87548000</v>
      </c>
    </row>
    <row r="36" spans="2:8" ht="18.75">
      <c r="B36" s="237"/>
      <c r="C36" s="237" t="s">
        <v>140</v>
      </c>
      <c r="D36" s="234"/>
      <c r="E36" s="235"/>
      <c r="F36" s="248">
        <f>'[2]CFS'!$B$35</f>
        <v>15099</v>
      </c>
      <c r="G36" s="240"/>
      <c r="H36" s="244">
        <v>0</v>
      </c>
    </row>
    <row r="37" spans="2:8" ht="18.75">
      <c r="B37" s="237"/>
      <c r="C37" s="237" t="s">
        <v>11</v>
      </c>
      <c r="D37" s="234"/>
      <c r="E37" s="235"/>
      <c r="F37" s="248">
        <f>'[2]CFS'!$B$37</f>
        <v>-908347</v>
      </c>
      <c r="G37" s="240"/>
      <c r="H37" s="240">
        <v>-3265000</v>
      </c>
    </row>
    <row r="38" spans="2:8" ht="18.75">
      <c r="B38" s="237"/>
      <c r="C38" s="237"/>
      <c r="D38" s="234"/>
      <c r="E38" s="235"/>
      <c r="F38" s="248"/>
      <c r="G38" s="240"/>
      <c r="H38" s="240"/>
    </row>
    <row r="39" spans="2:8" ht="18.75">
      <c r="B39" s="237" t="s">
        <v>24</v>
      </c>
      <c r="D39" s="234"/>
      <c r="E39" s="235"/>
      <c r="F39" s="248"/>
      <c r="G39" s="240"/>
      <c r="H39" s="240"/>
    </row>
    <row r="40" spans="2:8" ht="18.75">
      <c r="B40" s="237"/>
      <c r="C40" s="237" t="s">
        <v>63</v>
      </c>
      <c r="D40" s="234"/>
      <c r="E40" s="235"/>
      <c r="F40" s="248">
        <f>'[2]CFS'!$B$41+1000</f>
        <v>14277720.75</v>
      </c>
      <c r="G40" s="240"/>
      <c r="H40" s="240">
        <v>4141000</v>
      </c>
    </row>
    <row r="41" spans="2:8" ht="7.5" customHeight="1">
      <c r="B41" s="237"/>
      <c r="C41" s="237"/>
      <c r="D41" s="234"/>
      <c r="E41" s="235"/>
      <c r="F41" s="247"/>
      <c r="G41" s="240"/>
      <c r="H41" s="189"/>
    </row>
    <row r="42" spans="2:8" ht="18.75">
      <c r="B42" s="237" t="s">
        <v>136</v>
      </c>
      <c r="D42" s="234"/>
      <c r="E42" s="235"/>
      <c r="F42" s="248">
        <f>SUM(F32:F41)+1000</f>
        <v>-71687409.90215051</v>
      </c>
      <c r="G42" s="240"/>
      <c r="H42" s="249">
        <f>SUM(H32:H41)</f>
        <v>-52675000</v>
      </c>
    </row>
    <row r="43" spans="2:8" ht="18.75">
      <c r="B43" s="237"/>
      <c r="D43" s="234"/>
      <c r="E43" s="235"/>
      <c r="F43" s="248"/>
      <c r="G43" s="240"/>
      <c r="H43" s="249"/>
    </row>
    <row r="44" spans="2:8" ht="18.75">
      <c r="B44" s="237" t="s">
        <v>110</v>
      </c>
      <c r="D44" s="234"/>
      <c r="E44" s="235"/>
      <c r="F44" s="248">
        <f>'[2]CFS'!$B$48</f>
        <v>-17994957.59</v>
      </c>
      <c r="G44" s="240"/>
      <c r="H44" s="249">
        <v>-11515000</v>
      </c>
    </row>
    <row r="45" spans="2:8" ht="18.75">
      <c r="B45" s="237" t="s">
        <v>25</v>
      </c>
      <c r="D45" s="234"/>
      <c r="E45" s="235"/>
      <c r="F45" s="248">
        <f>'[2]CFS'!$B$46</f>
        <v>-7252765</v>
      </c>
      <c r="G45" s="240"/>
      <c r="H45" s="240">
        <v>-2525000</v>
      </c>
    </row>
    <row r="46" spans="2:8" ht="18.75">
      <c r="B46" s="237" t="s">
        <v>153</v>
      </c>
      <c r="D46" s="234"/>
      <c r="E46" s="235"/>
      <c r="F46" s="248">
        <f>'[2]CFS'!$B$47</f>
        <v>311893</v>
      </c>
      <c r="G46" s="240"/>
      <c r="H46" s="249">
        <v>399000</v>
      </c>
    </row>
    <row r="47" spans="2:8" ht="7.5" customHeight="1">
      <c r="B47" s="237"/>
      <c r="D47" s="234"/>
      <c r="E47" s="235"/>
      <c r="F47" s="247"/>
      <c r="G47" s="240"/>
      <c r="H47" s="240"/>
    </row>
    <row r="48" spans="2:8" ht="18.75">
      <c r="B48" s="237" t="s">
        <v>139</v>
      </c>
      <c r="C48" s="237"/>
      <c r="D48" s="234"/>
      <c r="E48" s="235"/>
      <c r="F48" s="250">
        <f>SUM(F42:F47)</f>
        <v>-96623239.49215052</v>
      </c>
      <c r="G48" s="240"/>
      <c r="H48" s="251">
        <f>SUM(H42:H47)</f>
        <v>-66316000</v>
      </c>
    </row>
    <row r="49" spans="2:8" ht="18.75">
      <c r="B49" s="237"/>
      <c r="C49" s="237"/>
      <c r="D49" s="234"/>
      <c r="E49" s="235"/>
      <c r="F49" s="239"/>
      <c r="G49" s="240"/>
      <c r="H49" s="240"/>
    </row>
    <row r="50" spans="2:8" ht="18.75">
      <c r="B50" s="252" t="s">
        <v>26</v>
      </c>
      <c r="C50" s="237"/>
      <c r="D50" s="234"/>
      <c r="E50" s="235"/>
      <c r="F50" s="239"/>
      <c r="G50" s="240"/>
      <c r="H50" s="240"/>
    </row>
    <row r="51" spans="2:8" ht="18.75" hidden="1">
      <c r="B51" s="237" t="s">
        <v>111</v>
      </c>
      <c r="D51" s="234"/>
      <c r="E51" s="235"/>
      <c r="F51" s="239">
        <f>0</f>
        <v>0</v>
      </c>
      <c r="G51" s="240"/>
      <c r="H51" s="240"/>
    </row>
    <row r="52" spans="2:8" ht="18.75">
      <c r="B52" s="237" t="s">
        <v>19</v>
      </c>
      <c r="D52" s="234"/>
      <c r="E52" s="235"/>
      <c r="F52" s="239">
        <f>'[2]CFS'!$B$62</f>
        <v>2617507</v>
      </c>
      <c r="G52" s="240"/>
      <c r="H52" s="240">
        <v>1028000</v>
      </c>
    </row>
    <row r="53" spans="2:8" ht="18.75">
      <c r="B53" s="237" t="s">
        <v>274</v>
      </c>
      <c r="D53" s="234"/>
      <c r="E53" s="235"/>
      <c r="F53" s="239">
        <f>'[2]CFS'!$B$61</f>
        <v>842855.04</v>
      </c>
      <c r="G53" s="240"/>
      <c r="H53" s="244">
        <v>0</v>
      </c>
    </row>
    <row r="54" spans="2:8" ht="18.75" hidden="1">
      <c r="B54" s="237" t="s">
        <v>142</v>
      </c>
      <c r="D54" s="234"/>
      <c r="E54" s="235"/>
      <c r="F54" s="239">
        <v>0</v>
      </c>
      <c r="G54" s="240"/>
      <c r="H54" s="244"/>
    </row>
    <row r="55" spans="2:8" ht="18.75">
      <c r="B55" s="237" t="s">
        <v>72</v>
      </c>
      <c r="D55" s="234"/>
      <c r="E55" s="235"/>
      <c r="F55" s="248">
        <f>'[2]CFS'!$B$63</f>
        <v>682336</v>
      </c>
      <c r="G55" s="240"/>
      <c r="H55" s="249">
        <v>2452000</v>
      </c>
    </row>
    <row r="56" spans="2:8" ht="18.75">
      <c r="B56" s="237" t="s">
        <v>38</v>
      </c>
      <c r="D56" s="234"/>
      <c r="E56" s="235"/>
      <c r="F56" s="239">
        <f>'[2]CFS'!$B$58</f>
        <v>145000</v>
      </c>
      <c r="G56" s="240"/>
      <c r="H56" s="244">
        <v>0</v>
      </c>
    </row>
    <row r="57" spans="2:8" ht="18.75">
      <c r="B57" s="237" t="s">
        <v>150</v>
      </c>
      <c r="D57" s="234"/>
      <c r="E57" s="235"/>
      <c r="F57" s="239">
        <f>'[2]CFS'!$B$60</f>
        <v>-331597.17</v>
      </c>
      <c r="G57" s="240"/>
      <c r="H57" s="241">
        <v>-280000</v>
      </c>
    </row>
    <row r="58" spans="2:8" ht="18.75" hidden="1">
      <c r="B58" s="237" t="s">
        <v>112</v>
      </c>
      <c r="D58" s="234"/>
      <c r="E58" s="235"/>
      <c r="F58" s="248">
        <v>0</v>
      </c>
      <c r="G58" s="240"/>
      <c r="H58" s="240"/>
    </row>
    <row r="59" spans="2:8" ht="18.75" hidden="1">
      <c r="B59" s="237" t="s">
        <v>141</v>
      </c>
      <c r="D59" s="234"/>
      <c r="E59" s="235"/>
      <c r="F59" s="239">
        <v>0</v>
      </c>
      <c r="G59" s="240"/>
      <c r="H59" s="240"/>
    </row>
    <row r="60" spans="2:8" ht="18.75" hidden="1">
      <c r="B60" s="237" t="s">
        <v>38</v>
      </c>
      <c r="D60" s="234"/>
      <c r="E60" s="235"/>
      <c r="F60" s="248">
        <v>0</v>
      </c>
      <c r="G60" s="240"/>
      <c r="H60" s="240">
        <v>0</v>
      </c>
    </row>
    <row r="61" spans="2:8" ht="6.75" customHeight="1">
      <c r="B61" s="237"/>
      <c r="C61" s="237"/>
      <c r="D61" s="234"/>
      <c r="E61" s="235"/>
      <c r="F61" s="247"/>
      <c r="G61" s="240"/>
      <c r="H61" s="240"/>
    </row>
    <row r="62" spans="2:8" ht="18.75">
      <c r="B62" s="237" t="s">
        <v>152</v>
      </c>
      <c r="C62" s="237"/>
      <c r="D62" s="234"/>
      <c r="E62" s="235"/>
      <c r="F62" s="250">
        <f>SUM(F51:F61)</f>
        <v>3956100.87</v>
      </c>
      <c r="G62" s="240"/>
      <c r="H62" s="251">
        <f>SUM(H51:H61)</f>
        <v>3200000</v>
      </c>
    </row>
    <row r="63" spans="2:8" ht="18.75">
      <c r="B63" s="237"/>
      <c r="C63" s="237"/>
      <c r="D63" s="234"/>
      <c r="E63" s="235"/>
      <c r="F63" s="248"/>
      <c r="G63" s="240"/>
      <c r="H63" s="249"/>
    </row>
    <row r="64" spans="2:8" ht="18.75" hidden="1">
      <c r="B64" s="237"/>
      <c r="C64" s="237"/>
      <c r="D64" s="234"/>
      <c r="E64" s="235"/>
      <c r="F64" s="248"/>
      <c r="G64" s="240"/>
      <c r="H64" s="249"/>
    </row>
    <row r="65" spans="2:8" ht="18.75" hidden="1">
      <c r="B65" s="237"/>
      <c r="C65" s="237"/>
      <c r="D65" s="234"/>
      <c r="E65" s="235"/>
      <c r="F65" s="248"/>
      <c r="G65" s="240"/>
      <c r="H65" s="249"/>
    </row>
    <row r="66" spans="2:8" ht="18.75">
      <c r="B66" s="252" t="s">
        <v>27</v>
      </c>
      <c r="C66" s="237"/>
      <c r="D66" s="234"/>
      <c r="E66" s="235"/>
      <c r="F66" s="239"/>
      <c r="G66" s="240"/>
      <c r="H66" s="240"/>
    </row>
    <row r="67" spans="2:8" ht="18.75" hidden="1">
      <c r="B67" s="237" t="s">
        <v>73</v>
      </c>
      <c r="C67" s="237"/>
      <c r="D67" s="234"/>
      <c r="E67" s="235"/>
      <c r="F67" s="239">
        <v>0</v>
      </c>
      <c r="G67" s="240"/>
      <c r="H67" s="240">
        <v>0</v>
      </c>
    </row>
    <row r="68" spans="2:8" ht="18.75">
      <c r="B68" s="237" t="s">
        <v>154</v>
      </c>
      <c r="C68" s="237"/>
      <c r="D68" s="234"/>
      <c r="E68" s="235"/>
      <c r="F68" s="239">
        <f>'[2]CFS'!$B$70+'[2]CFS'!$B$72</f>
        <v>100500000</v>
      </c>
      <c r="G68" s="240"/>
      <c r="H68" s="240">
        <v>45000000</v>
      </c>
    </row>
    <row r="69" spans="2:8" ht="18.75">
      <c r="B69" s="237" t="s">
        <v>155</v>
      </c>
      <c r="C69" s="237"/>
      <c r="D69" s="234"/>
      <c r="E69" s="235"/>
      <c r="F69" s="239">
        <f>'[2]CFS'!$B$73+'[2]CFS'!$B$74</f>
        <v>-8673602.11</v>
      </c>
      <c r="G69" s="240"/>
      <c r="H69" s="240">
        <v>-45000000</v>
      </c>
    </row>
    <row r="70" spans="2:8" ht="18.75">
      <c r="B70" s="237" t="s">
        <v>239</v>
      </c>
      <c r="C70" s="237"/>
      <c r="D70" s="234"/>
      <c r="E70" s="235"/>
      <c r="F70" s="239">
        <f>'[2]CFS'!$B$71</f>
        <v>-4000000</v>
      </c>
      <c r="G70" s="240"/>
      <c r="H70" s="240">
        <v>-5000000</v>
      </c>
    </row>
    <row r="71" spans="2:8" ht="18.75">
      <c r="B71" s="14" t="s">
        <v>61</v>
      </c>
      <c r="C71" s="237"/>
      <c r="D71" s="234"/>
      <c r="E71" s="235"/>
      <c r="F71" s="239">
        <f>'[2]CFS'!$B$75</f>
        <v>-2066708.41</v>
      </c>
      <c r="G71" s="240"/>
      <c r="H71" s="240">
        <v>-1333000</v>
      </c>
    </row>
    <row r="72" spans="2:8" ht="18.75">
      <c r="B72" s="237" t="s">
        <v>230</v>
      </c>
      <c r="C72" s="237"/>
      <c r="D72" s="234"/>
      <c r="E72" s="235"/>
      <c r="F72" s="239">
        <f>'[2]CFS'!$B$76</f>
        <v>-274818.99</v>
      </c>
      <c r="G72" s="240"/>
      <c r="H72" s="244">
        <v>0</v>
      </c>
    </row>
    <row r="73" spans="2:8" ht="18.75">
      <c r="B73" s="237" t="s">
        <v>157</v>
      </c>
      <c r="C73" s="237"/>
      <c r="D73" s="234"/>
      <c r="E73" s="235"/>
      <c r="F73" s="239">
        <f>'[2]CFS'!$B$78-1000</f>
        <v>-103967.54999999999</v>
      </c>
      <c r="G73" s="240"/>
      <c r="H73" s="240">
        <v>-63000</v>
      </c>
    </row>
    <row r="74" spans="2:8" ht="18.75" hidden="1">
      <c r="B74" s="237" t="s">
        <v>132</v>
      </c>
      <c r="C74" s="237"/>
      <c r="D74" s="234"/>
      <c r="E74" s="235"/>
      <c r="F74" s="239">
        <v>0</v>
      </c>
      <c r="G74" s="240"/>
      <c r="H74" s="240"/>
    </row>
    <row r="75" spans="2:8" ht="18.75">
      <c r="B75" s="237" t="s">
        <v>156</v>
      </c>
      <c r="C75" s="237"/>
      <c r="D75" s="234"/>
      <c r="E75" s="235"/>
      <c r="F75" s="239">
        <f>'[2]CFS'!$B$79</f>
        <v>-67449.4900000001</v>
      </c>
      <c r="G75" s="240"/>
      <c r="H75" s="240">
        <v>-33000</v>
      </c>
    </row>
    <row r="76" spans="2:8" ht="18.75">
      <c r="B76" s="237" t="s">
        <v>131</v>
      </c>
      <c r="C76" s="237"/>
      <c r="D76" s="234"/>
      <c r="E76" s="235"/>
      <c r="F76" s="245">
        <v>0</v>
      </c>
      <c r="G76" s="240"/>
      <c r="H76" s="240">
        <v>106570000</v>
      </c>
    </row>
    <row r="77" spans="2:8" ht="18.75">
      <c r="B77" s="237" t="s">
        <v>113</v>
      </c>
      <c r="C77" s="237"/>
      <c r="D77" s="234"/>
      <c r="E77" s="235"/>
      <c r="F77" s="245">
        <v>0</v>
      </c>
      <c r="G77" s="240"/>
      <c r="H77" s="240">
        <v>-249000</v>
      </c>
    </row>
    <row r="78" spans="2:8" ht="6" customHeight="1">
      <c r="B78" s="237"/>
      <c r="C78" s="237"/>
      <c r="D78" s="234"/>
      <c r="E78" s="235"/>
      <c r="F78" s="239"/>
      <c r="G78" s="240"/>
      <c r="H78" s="240"/>
    </row>
    <row r="79" spans="2:8" ht="18.75">
      <c r="B79" s="237" t="s">
        <v>114</v>
      </c>
      <c r="C79" s="237"/>
      <c r="D79" s="234"/>
      <c r="E79" s="235"/>
      <c r="F79" s="250">
        <f>SUM(F67:F77)</f>
        <v>85313453.45000002</v>
      </c>
      <c r="G79" s="240"/>
      <c r="H79" s="251">
        <f>SUM(H67:H77)</f>
        <v>99892000</v>
      </c>
    </row>
    <row r="80" spans="2:8" ht="18.75">
      <c r="B80" s="233"/>
      <c r="C80" s="253"/>
      <c r="D80" s="234"/>
      <c r="E80" s="235"/>
      <c r="F80" s="248"/>
      <c r="G80" s="240"/>
      <c r="H80" s="240"/>
    </row>
    <row r="81" spans="2:8" ht="18.75">
      <c r="B81" s="254" t="s">
        <v>240</v>
      </c>
      <c r="C81" s="237"/>
      <c r="D81" s="234"/>
      <c r="E81" s="235"/>
      <c r="F81" s="248">
        <f>+F48+F62+F79</f>
        <v>-7353685.172150493</v>
      </c>
      <c r="G81" s="240"/>
      <c r="H81" s="249">
        <f>+H48+H62+H79</f>
        <v>36776000</v>
      </c>
    </row>
    <row r="82" spans="2:8" ht="18.75">
      <c r="B82" s="237" t="s">
        <v>28</v>
      </c>
      <c r="C82" s="237"/>
      <c r="D82" s="234"/>
      <c r="E82" s="235"/>
      <c r="F82" s="239"/>
      <c r="G82" s="240"/>
      <c r="H82" s="240"/>
    </row>
    <row r="83" spans="2:8" ht="18.75">
      <c r="B83" s="1" t="s">
        <v>44</v>
      </c>
      <c r="C83" s="237"/>
      <c r="D83" s="234"/>
      <c r="E83" s="235"/>
      <c r="F83" s="248">
        <f>'[2]CFS'!$B$87-1000</f>
        <v>167981560.4</v>
      </c>
      <c r="G83" s="240"/>
      <c r="H83" s="240">
        <v>56007000</v>
      </c>
    </row>
    <row r="84" spans="2:8" ht="18.75">
      <c r="B84" s="237" t="s">
        <v>28</v>
      </c>
      <c r="C84" s="237"/>
      <c r="D84" s="234"/>
      <c r="E84" s="235"/>
      <c r="F84" s="255"/>
      <c r="G84" s="240"/>
      <c r="H84" s="240"/>
    </row>
    <row r="85" spans="2:8" ht="19.5" thickBot="1">
      <c r="B85" s="1" t="s">
        <v>45</v>
      </c>
      <c r="C85" s="254"/>
      <c r="D85" s="234"/>
      <c r="E85" s="235"/>
      <c r="F85" s="256">
        <f>+F81+F83</f>
        <v>160627875.2278495</v>
      </c>
      <c r="G85" s="240"/>
      <c r="H85" s="257">
        <f>+H81+H83</f>
        <v>92783000</v>
      </c>
    </row>
    <row r="86" spans="2:8" ht="19.5" thickTop="1">
      <c r="B86" s="254"/>
      <c r="C86" s="233"/>
      <c r="D86" s="234"/>
      <c r="E86" s="235"/>
      <c r="F86" s="239"/>
      <c r="G86" s="243"/>
      <c r="H86" s="240"/>
    </row>
    <row r="87" spans="2:8" ht="18.75">
      <c r="B87" s="15" t="s">
        <v>70</v>
      </c>
      <c r="C87" s="233"/>
      <c r="D87" s="234"/>
      <c r="E87" s="235"/>
      <c r="F87" s="239"/>
      <c r="G87" s="243"/>
      <c r="H87" s="240"/>
    </row>
    <row r="88" spans="2:8" ht="18.75">
      <c r="B88" s="15" t="s">
        <v>69</v>
      </c>
      <c r="C88" s="233"/>
      <c r="D88" s="234"/>
      <c r="E88" s="235"/>
      <c r="F88" s="239"/>
      <c r="G88" s="243"/>
      <c r="H88" s="240"/>
    </row>
    <row r="89" spans="2:8" ht="18.75">
      <c r="B89" s="15"/>
      <c r="C89" s="233"/>
      <c r="D89" s="234"/>
      <c r="E89" s="235"/>
      <c r="F89" s="239"/>
      <c r="G89" s="243"/>
      <c r="H89" s="240"/>
    </row>
    <row r="90" spans="2:8" ht="18.75">
      <c r="B90" s="258" t="s">
        <v>241</v>
      </c>
      <c r="D90" s="234"/>
      <c r="E90" s="235"/>
      <c r="F90" s="255">
        <f>+BalanceSheet!H26</f>
        <v>146230675.92999998</v>
      </c>
      <c r="G90" s="240"/>
      <c r="H90" s="240">
        <v>8051000</v>
      </c>
    </row>
    <row r="91" spans="2:8" ht="18.75">
      <c r="B91" s="258" t="s">
        <v>9</v>
      </c>
      <c r="D91" s="234"/>
      <c r="E91" s="235"/>
      <c r="F91" s="255">
        <f>+BalanceSheet!H27</f>
        <v>14397197.629999999</v>
      </c>
      <c r="G91" s="240"/>
      <c r="H91" s="240">
        <v>84732000</v>
      </c>
    </row>
    <row r="92" spans="2:8" ht="18.75">
      <c r="B92" s="1"/>
      <c r="D92" s="234"/>
      <c r="E92" s="235"/>
      <c r="F92" s="239"/>
      <c r="G92" s="240"/>
      <c r="H92" s="240"/>
    </row>
    <row r="93" spans="2:8" ht="19.5" thickBot="1">
      <c r="B93" s="15"/>
      <c r="F93" s="256">
        <f>SUM(F90:F91)</f>
        <v>160627873.55999997</v>
      </c>
      <c r="G93" s="240"/>
      <c r="H93" s="257">
        <f>SUM(H90:H91)</f>
        <v>92783000</v>
      </c>
    </row>
    <row r="94" spans="2:8" ht="19.5" thickTop="1">
      <c r="B94" s="15"/>
      <c r="F94" s="259"/>
      <c r="H94" s="161"/>
    </row>
    <row r="97" spans="6:8" ht="18.75">
      <c r="F97" s="260"/>
      <c r="H97" s="161"/>
    </row>
    <row r="98" spans="2:8" ht="18.75">
      <c r="B98" s="1"/>
      <c r="C98" s="1"/>
      <c r="F98" s="260"/>
      <c r="H98" s="161"/>
    </row>
    <row r="99" spans="6:8" ht="18.75">
      <c r="F99" s="260"/>
      <c r="H99" s="161"/>
    </row>
    <row r="100" spans="6:8" ht="18.75">
      <c r="F100" s="260"/>
      <c r="H100" s="161"/>
    </row>
    <row r="101" ht="18.75">
      <c r="H101" s="161"/>
    </row>
    <row r="102" ht="18.75">
      <c r="H102" s="161"/>
    </row>
    <row r="103" ht="18.75">
      <c r="H103" s="161"/>
    </row>
    <row r="104" ht="18.75">
      <c r="H104" s="161"/>
    </row>
    <row r="105" ht="18.75">
      <c r="H105" s="161"/>
    </row>
    <row r="106" spans="3:8" ht="18.75">
      <c r="C106" s="166" t="s">
        <v>14</v>
      </c>
      <c r="H106" s="161"/>
    </row>
    <row r="107" ht="18.75">
      <c r="H107" s="161"/>
    </row>
    <row r="108" ht="18.75">
      <c r="H108" s="161"/>
    </row>
    <row r="109" ht="18.75">
      <c r="H109" s="161"/>
    </row>
    <row r="110" ht="18.75">
      <c r="H110" s="161"/>
    </row>
    <row r="111" ht="18.75">
      <c r="H111" s="161"/>
    </row>
    <row r="112" ht="18.75">
      <c r="H112" s="161"/>
    </row>
    <row r="113" ht="18.75">
      <c r="H113" s="161"/>
    </row>
    <row r="114" ht="18.75">
      <c r="H114" s="161"/>
    </row>
    <row r="115" ht="18.75">
      <c r="H115" s="161"/>
    </row>
    <row r="116" ht="18.75">
      <c r="H116" s="161"/>
    </row>
    <row r="117" ht="18.75">
      <c r="H117" s="161"/>
    </row>
    <row r="118" ht="18.75">
      <c r="H118" s="161"/>
    </row>
    <row r="119" ht="18.75">
      <c r="H119" s="161"/>
    </row>
    <row r="120" ht="18.75">
      <c r="H120" s="161"/>
    </row>
    <row r="121" ht="18.75">
      <c r="H121" s="161"/>
    </row>
    <row r="122" ht="18.75">
      <c r="H122" s="161"/>
    </row>
    <row r="123" ht="18.75">
      <c r="H123" s="161"/>
    </row>
    <row r="124" ht="18.75">
      <c r="H124" s="161"/>
    </row>
    <row r="125" ht="18.75">
      <c r="H125" s="161"/>
    </row>
    <row r="126" ht="18.75">
      <c r="H126" s="161"/>
    </row>
    <row r="127" ht="18.75">
      <c r="H127" s="161"/>
    </row>
    <row r="128" ht="18.75">
      <c r="H128" s="161"/>
    </row>
    <row r="129" ht="18.75">
      <c r="H129" s="161"/>
    </row>
    <row r="130" ht="18.75">
      <c r="H130" s="161"/>
    </row>
    <row r="131" ht="18.75">
      <c r="H131" s="161"/>
    </row>
    <row r="132" ht="18.75">
      <c r="H132" s="161"/>
    </row>
    <row r="133" ht="18.75">
      <c r="H133" s="161"/>
    </row>
    <row r="134" ht="18.75">
      <c r="H134" s="161"/>
    </row>
    <row r="135" ht="18.75">
      <c r="H135" s="161"/>
    </row>
    <row r="136" ht="18.75">
      <c r="H136" s="161"/>
    </row>
    <row r="137" ht="18.75">
      <c r="H137" s="161"/>
    </row>
    <row r="138" ht="18.75">
      <c r="H138" s="161"/>
    </row>
    <row r="139" ht="18.75">
      <c r="H139" s="161"/>
    </row>
    <row r="140" ht="18.75">
      <c r="H140" s="161"/>
    </row>
    <row r="141" ht="18.75">
      <c r="H141" s="161"/>
    </row>
    <row r="142" ht="18.75">
      <c r="H142" s="161"/>
    </row>
    <row r="143" ht="18.75">
      <c r="H143" s="161"/>
    </row>
    <row r="144" ht="18.75">
      <c r="H144" s="161"/>
    </row>
    <row r="145" ht="18.75">
      <c r="H145" s="161"/>
    </row>
    <row r="146" ht="18.75">
      <c r="H146" s="161"/>
    </row>
    <row r="147" ht="18.75">
      <c r="H147" s="161"/>
    </row>
    <row r="148" ht="18.75">
      <c r="H148" s="161"/>
    </row>
    <row r="149" ht="18.75">
      <c r="H149" s="161"/>
    </row>
    <row r="150" ht="18.75">
      <c r="H150" s="161"/>
    </row>
    <row r="151" ht="18.75">
      <c r="H151" s="161"/>
    </row>
    <row r="152" ht="18.75">
      <c r="H152" s="161"/>
    </row>
    <row r="153" ht="18.75">
      <c r="H153" s="161"/>
    </row>
    <row r="154" ht="18.75">
      <c r="H154" s="161"/>
    </row>
    <row r="155" ht="18.75">
      <c r="H155" s="161"/>
    </row>
    <row r="156" ht="18.75">
      <c r="H156" s="161"/>
    </row>
    <row r="157" ht="18.75">
      <c r="H157" s="161"/>
    </row>
    <row r="158" ht="18.75">
      <c r="H158" s="161"/>
    </row>
    <row r="159" ht="18.75">
      <c r="H159" s="161"/>
    </row>
    <row r="160" ht="18.75">
      <c r="H160" s="161"/>
    </row>
    <row r="161" ht="18.75">
      <c r="H161" s="161"/>
    </row>
    <row r="162" ht="18.75">
      <c r="H162" s="161"/>
    </row>
    <row r="163" ht="18.75">
      <c r="H163" s="161"/>
    </row>
    <row r="164" ht="18.75">
      <c r="H164" s="161"/>
    </row>
    <row r="165" ht="18.75">
      <c r="H165" s="161"/>
    </row>
    <row r="166" ht="18.75">
      <c r="H166" s="161"/>
    </row>
    <row r="167" ht="18.75">
      <c r="H167" s="161"/>
    </row>
    <row r="168" ht="18.75">
      <c r="H168" s="161"/>
    </row>
    <row r="169" ht="18.75">
      <c r="H169" s="161"/>
    </row>
    <row r="170" ht="18.75">
      <c r="H170" s="161"/>
    </row>
    <row r="171" ht="18.75">
      <c r="H171" s="161"/>
    </row>
    <row r="172" ht="18.75">
      <c r="H172" s="161"/>
    </row>
    <row r="173" ht="18.75">
      <c r="H173" s="161"/>
    </row>
    <row r="174" ht="18.75">
      <c r="H174" s="161"/>
    </row>
    <row r="175" ht="18.75">
      <c r="H175" s="161"/>
    </row>
    <row r="176" ht="18.75">
      <c r="H176" s="161"/>
    </row>
    <row r="177" ht="18.75">
      <c r="H177" s="161"/>
    </row>
    <row r="178" ht="18.75">
      <c r="H178" s="161"/>
    </row>
    <row r="179" ht="18.75">
      <c r="H179" s="161"/>
    </row>
    <row r="180" ht="18.75">
      <c r="H180" s="161"/>
    </row>
    <row r="181" ht="18.75">
      <c r="H181" s="161"/>
    </row>
    <row r="182" ht="18.75">
      <c r="H182" s="161"/>
    </row>
    <row r="183" ht="18.75">
      <c r="H183" s="161"/>
    </row>
    <row r="184" ht="18.75">
      <c r="H184" s="161"/>
    </row>
    <row r="185" ht="18.75">
      <c r="H185" s="161"/>
    </row>
    <row r="186" ht="18.75">
      <c r="H186" s="161"/>
    </row>
    <row r="187" ht="18.75">
      <c r="H187" s="161"/>
    </row>
    <row r="188" ht="18.75">
      <c r="H188" s="161"/>
    </row>
    <row r="189" ht="18.75">
      <c r="H189" s="161"/>
    </row>
    <row r="190" ht="18.75">
      <c r="H190" s="161"/>
    </row>
    <row r="191" ht="18.75">
      <c r="H191" s="161"/>
    </row>
    <row r="192" ht="18.75">
      <c r="H192" s="161"/>
    </row>
    <row r="193" ht="18.75">
      <c r="H193" s="161"/>
    </row>
    <row r="194" ht="18.75">
      <c r="H194" s="161"/>
    </row>
    <row r="195" ht="18.75">
      <c r="H195" s="161"/>
    </row>
    <row r="196" ht="18.75">
      <c r="H196" s="161"/>
    </row>
    <row r="197" ht="18.75">
      <c r="H197" s="161"/>
    </row>
    <row r="198" ht="18.75">
      <c r="H198" s="161"/>
    </row>
    <row r="199" ht="18.75">
      <c r="H199" s="161"/>
    </row>
    <row r="200" ht="18.75">
      <c r="H200" s="161"/>
    </row>
    <row r="201" ht="18.75">
      <c r="H201" s="161"/>
    </row>
    <row r="202" ht="18.75">
      <c r="H202" s="161"/>
    </row>
    <row r="203" ht="18.75">
      <c r="H203" s="161"/>
    </row>
    <row r="204" ht="18.75">
      <c r="H204" s="161"/>
    </row>
    <row r="205" ht="18.75">
      <c r="H205" s="161"/>
    </row>
    <row r="206" ht="18.75">
      <c r="H206" s="161"/>
    </row>
    <row r="207" ht="18.75">
      <c r="H207" s="161"/>
    </row>
    <row r="208" ht="18.75">
      <c r="H208" s="161"/>
    </row>
    <row r="209" ht="18.75">
      <c r="H209" s="161"/>
    </row>
    <row r="210" ht="18.75">
      <c r="H210" s="161"/>
    </row>
  </sheetData>
  <printOptions/>
  <pageMargins left="0.1" right="0.1" top="0.1" bottom="0.1" header="0" footer="0"/>
  <pageSetup horizontalDpi="600" verticalDpi="600" orientation="portrait" paperSize="9" scale="95" r:id="rId2"/>
  <rowBreaks count="2" manualBreakCount="2">
    <brk id="49" max="7" man="1"/>
    <brk id="96" max="7" man="1"/>
  </rowBreaks>
  <colBreaks count="1" manualBreakCount="1">
    <brk id="8" max="65535" man="1"/>
  </colBreaks>
  <drawing r:id="rId1"/>
</worksheet>
</file>

<file path=xl/worksheets/sheet6.xml><?xml version="1.0" encoding="utf-8"?>
<worksheet xmlns="http://schemas.openxmlformats.org/spreadsheetml/2006/main" xmlns:r="http://schemas.openxmlformats.org/officeDocument/2006/relationships">
  <dimension ref="A1:U410"/>
  <sheetViews>
    <sheetView tabSelected="1" view="pageBreakPreview" zoomScaleSheetLayoutView="100" workbookViewId="0" topLeftCell="A1">
      <selection activeCell="A1" sqref="A1"/>
    </sheetView>
  </sheetViews>
  <sheetFormatPr defaultColWidth="9.140625" defaultRowHeight="12.75"/>
  <cols>
    <col min="1" max="1" width="4.421875" style="111" customWidth="1"/>
    <col min="2" max="2" width="20.421875" style="40" customWidth="1"/>
    <col min="3" max="3" width="11.7109375" style="40" customWidth="1"/>
    <col min="4" max="4" width="0.85546875" style="40" customWidth="1"/>
    <col min="5" max="5" width="10.57421875" style="40" bestFit="1" customWidth="1"/>
    <col min="6" max="6" width="1.57421875" style="40" customWidth="1"/>
    <col min="7" max="7" width="13.140625" style="40" customWidth="1"/>
    <col min="8" max="8" width="0.85546875" style="40" customWidth="1"/>
    <col min="9" max="9" width="13.00390625" style="40" customWidth="1"/>
    <col min="10" max="10" width="0.85546875" style="40" customWidth="1"/>
    <col min="11" max="11" width="14.7109375" style="40" customWidth="1"/>
    <col min="12" max="12" width="0.71875" style="40" customWidth="1"/>
    <col min="13" max="13" width="14.00390625" style="40" customWidth="1"/>
    <col min="14" max="14" width="0.2890625" style="40" customWidth="1"/>
    <col min="15" max="15" width="10.140625" style="40" customWidth="1"/>
    <col min="16" max="16" width="0.13671875" style="40" customWidth="1"/>
    <col min="17" max="17" width="9.421875" style="40" hidden="1" customWidth="1"/>
    <col min="18" max="18" width="13.421875" style="40" hidden="1" customWidth="1"/>
    <col min="19" max="19" width="1.421875" style="40" customWidth="1"/>
    <col min="20" max="16384" width="9.140625" style="40" customWidth="1"/>
  </cols>
  <sheetData>
    <row r="1" spans="1:21" ht="20.25">
      <c r="A1" s="41" t="s">
        <v>39</v>
      </c>
      <c r="B1" s="37"/>
      <c r="D1" s="37"/>
      <c r="E1" s="42"/>
      <c r="F1" s="42"/>
      <c r="G1" s="43"/>
      <c r="H1" s="43"/>
      <c r="I1" s="33"/>
      <c r="J1" s="44"/>
      <c r="K1" s="39"/>
      <c r="L1" s="39"/>
      <c r="M1" s="39"/>
      <c r="N1" s="39"/>
      <c r="O1" s="39"/>
      <c r="P1" s="39"/>
      <c r="Q1" s="39"/>
      <c r="R1" s="39"/>
      <c r="S1" s="39"/>
      <c r="T1" s="39"/>
      <c r="U1" s="39"/>
    </row>
    <row r="2" spans="1:20" ht="20.25">
      <c r="A2" s="41" t="s">
        <v>55</v>
      </c>
      <c r="B2" s="39"/>
      <c r="D2" s="39"/>
      <c r="E2" s="39"/>
      <c r="F2" s="39"/>
      <c r="G2" s="39"/>
      <c r="H2" s="39"/>
      <c r="I2" s="39"/>
      <c r="J2" s="39"/>
      <c r="K2" s="39"/>
      <c r="L2" s="39"/>
      <c r="M2" s="39"/>
      <c r="N2" s="39"/>
      <c r="O2" s="39"/>
      <c r="P2" s="39"/>
      <c r="Q2" s="39"/>
      <c r="R2" s="39"/>
      <c r="S2" s="39"/>
      <c r="T2" s="39"/>
    </row>
    <row r="3" spans="1:20" ht="20.25">
      <c r="A3" s="41" t="s">
        <v>0</v>
      </c>
      <c r="B3" s="39"/>
      <c r="D3" s="39"/>
      <c r="E3" s="39"/>
      <c r="F3" s="39"/>
      <c r="G3" s="39"/>
      <c r="H3" s="39"/>
      <c r="I3" s="39"/>
      <c r="J3" s="39"/>
      <c r="K3" s="39"/>
      <c r="L3" s="39"/>
      <c r="M3" s="39"/>
      <c r="N3" s="39"/>
      <c r="O3" s="39"/>
      <c r="P3" s="39"/>
      <c r="Q3" s="39"/>
      <c r="R3" s="39"/>
      <c r="S3" s="39"/>
      <c r="T3" s="39"/>
    </row>
    <row r="4" spans="1:20" ht="20.25">
      <c r="A4" s="39"/>
      <c r="B4" s="39"/>
      <c r="D4" s="39"/>
      <c r="E4" s="39"/>
      <c r="F4" s="39"/>
      <c r="G4" s="39"/>
      <c r="H4" s="39"/>
      <c r="I4" s="39"/>
      <c r="J4" s="39"/>
      <c r="K4" s="39"/>
      <c r="L4" s="39"/>
      <c r="M4" s="39"/>
      <c r="N4" s="39"/>
      <c r="O4" s="39"/>
      <c r="P4" s="39"/>
      <c r="Q4" s="39"/>
      <c r="R4" s="39"/>
      <c r="S4" s="39"/>
      <c r="T4" s="39"/>
    </row>
    <row r="5" spans="1:20" ht="20.25">
      <c r="A5" s="36" t="s">
        <v>161</v>
      </c>
      <c r="B5" s="37"/>
      <c r="D5" s="37"/>
      <c r="E5" s="37"/>
      <c r="F5" s="37"/>
      <c r="G5" s="37"/>
      <c r="H5" s="37"/>
      <c r="I5" s="37"/>
      <c r="J5" s="37"/>
      <c r="K5" s="38"/>
      <c r="L5" s="38"/>
      <c r="M5" s="38"/>
      <c r="N5" s="38"/>
      <c r="O5" s="38"/>
      <c r="P5" s="38"/>
      <c r="Q5" s="38"/>
      <c r="R5" s="37"/>
      <c r="S5" s="39"/>
      <c r="T5" s="39"/>
    </row>
    <row r="6" spans="1:20" ht="20.25">
      <c r="A6" s="46"/>
      <c r="B6" s="45"/>
      <c r="C6" s="37"/>
      <c r="D6" s="37"/>
      <c r="E6" s="37"/>
      <c r="F6" s="37"/>
      <c r="G6" s="37"/>
      <c r="H6" s="37"/>
      <c r="I6" s="37"/>
      <c r="J6" s="37"/>
      <c r="K6" s="38"/>
      <c r="L6" s="38"/>
      <c r="M6" s="38"/>
      <c r="N6" s="38"/>
      <c r="O6" s="38"/>
      <c r="P6" s="38"/>
      <c r="Q6" s="38"/>
      <c r="R6" s="37"/>
      <c r="S6" s="39"/>
      <c r="T6" s="39"/>
    </row>
    <row r="7" spans="1:20" ht="20.25">
      <c r="A7" s="36">
        <v>1</v>
      </c>
      <c r="B7" s="357" t="s">
        <v>162</v>
      </c>
      <c r="C7" s="357"/>
      <c r="D7" s="357"/>
      <c r="E7" s="357"/>
      <c r="F7" s="37"/>
      <c r="G7" s="37"/>
      <c r="H7" s="37"/>
      <c r="I7" s="37"/>
      <c r="J7" s="37"/>
      <c r="K7" s="38"/>
      <c r="L7" s="38"/>
      <c r="M7" s="38"/>
      <c r="N7" s="38"/>
      <c r="O7" s="38"/>
      <c r="P7" s="38"/>
      <c r="Q7" s="38"/>
      <c r="R7" s="37"/>
      <c r="S7" s="39"/>
      <c r="T7" s="39"/>
    </row>
    <row r="8" spans="1:20" ht="20.25">
      <c r="A8" s="36"/>
      <c r="B8" s="36"/>
      <c r="C8" s="37"/>
      <c r="D8" s="37"/>
      <c r="E8" s="37"/>
      <c r="F8" s="37"/>
      <c r="G8" s="37"/>
      <c r="H8" s="37"/>
      <c r="I8" s="37"/>
      <c r="J8" s="37"/>
      <c r="K8" s="38"/>
      <c r="L8" s="38"/>
      <c r="M8" s="38"/>
      <c r="N8" s="38"/>
      <c r="O8" s="38"/>
      <c r="P8" s="38"/>
      <c r="Q8" s="38"/>
      <c r="R8" s="37"/>
      <c r="S8" s="39"/>
      <c r="T8" s="39"/>
    </row>
    <row r="9" spans="1:20" ht="20.25" customHeight="1">
      <c r="A9" s="46"/>
      <c r="B9" s="47"/>
      <c r="C9" s="47"/>
      <c r="D9" s="47"/>
      <c r="E9" s="47"/>
      <c r="F9" s="47"/>
      <c r="G9" s="47"/>
      <c r="H9" s="47"/>
      <c r="I9" s="47"/>
      <c r="J9" s="47"/>
      <c r="K9" s="47"/>
      <c r="L9" s="47"/>
      <c r="M9" s="47"/>
      <c r="N9" s="31"/>
      <c r="O9" s="31"/>
      <c r="P9" s="47"/>
      <c r="Q9" s="48"/>
      <c r="R9" s="48"/>
      <c r="S9" s="39"/>
      <c r="T9" s="39"/>
    </row>
    <row r="10" spans="1:20" ht="20.25">
      <c r="A10" s="46"/>
      <c r="B10" s="46"/>
      <c r="C10" s="46"/>
      <c r="D10" s="46"/>
      <c r="E10" s="46"/>
      <c r="F10" s="46"/>
      <c r="G10" s="49"/>
      <c r="H10" s="49"/>
      <c r="I10" s="50"/>
      <c r="J10" s="50"/>
      <c r="K10" s="49"/>
      <c r="L10" s="49"/>
      <c r="M10" s="49"/>
      <c r="N10" s="49"/>
      <c r="O10" s="49"/>
      <c r="P10" s="49"/>
      <c r="Q10" s="49"/>
      <c r="R10" s="50"/>
      <c r="S10" s="39"/>
      <c r="T10" s="39"/>
    </row>
    <row r="11" spans="1:20" ht="20.25">
      <c r="A11" s="46"/>
      <c r="B11" s="46"/>
      <c r="C11" s="46"/>
      <c r="D11" s="46"/>
      <c r="E11" s="46"/>
      <c r="F11" s="46"/>
      <c r="G11" s="49"/>
      <c r="H11" s="49"/>
      <c r="I11" s="50"/>
      <c r="J11" s="50"/>
      <c r="K11" s="49"/>
      <c r="L11" s="49"/>
      <c r="M11" s="49"/>
      <c r="N11" s="49"/>
      <c r="O11" s="49"/>
      <c r="P11" s="49"/>
      <c r="Q11" s="49"/>
      <c r="R11" s="50"/>
      <c r="S11" s="39"/>
      <c r="T11" s="39"/>
    </row>
    <row r="12" spans="1:20" ht="20.25">
      <c r="A12" s="46"/>
      <c r="B12" s="46"/>
      <c r="C12" s="46"/>
      <c r="D12" s="46"/>
      <c r="E12" s="46"/>
      <c r="F12" s="46"/>
      <c r="G12" s="49"/>
      <c r="H12" s="49"/>
      <c r="I12" s="50"/>
      <c r="J12" s="50"/>
      <c r="K12" s="49"/>
      <c r="L12" s="49"/>
      <c r="M12" s="49"/>
      <c r="N12" s="49"/>
      <c r="O12" s="49"/>
      <c r="P12" s="49"/>
      <c r="Q12" s="49"/>
      <c r="R12" s="50"/>
      <c r="S12" s="39"/>
      <c r="T12" s="39"/>
    </row>
    <row r="13" spans="1:20" ht="20.25">
      <c r="A13" s="46"/>
      <c r="B13" s="46"/>
      <c r="C13" s="46"/>
      <c r="D13" s="46"/>
      <c r="E13" s="46"/>
      <c r="F13" s="46"/>
      <c r="G13" s="49"/>
      <c r="H13" s="49"/>
      <c r="I13" s="50"/>
      <c r="J13" s="50"/>
      <c r="K13" s="49"/>
      <c r="L13" s="49"/>
      <c r="M13" s="49"/>
      <c r="N13" s="49"/>
      <c r="O13" s="49"/>
      <c r="P13" s="49"/>
      <c r="Q13" s="49"/>
      <c r="R13" s="50"/>
      <c r="S13" s="39"/>
      <c r="T13" s="39"/>
    </row>
    <row r="14" spans="1:20" ht="20.25">
      <c r="A14" s="46"/>
      <c r="B14" s="46"/>
      <c r="C14" s="46"/>
      <c r="D14" s="46"/>
      <c r="E14" s="46"/>
      <c r="F14" s="46"/>
      <c r="G14" s="49"/>
      <c r="H14" s="49"/>
      <c r="I14" s="50"/>
      <c r="J14" s="50"/>
      <c r="K14" s="49"/>
      <c r="L14" s="49"/>
      <c r="M14" s="49"/>
      <c r="N14" s="49"/>
      <c r="O14" s="49"/>
      <c r="P14" s="49"/>
      <c r="Q14" s="49"/>
      <c r="R14" s="50"/>
      <c r="S14" s="39"/>
      <c r="T14" s="39"/>
    </row>
    <row r="15" spans="1:20" ht="20.25">
      <c r="A15" s="36">
        <v>2</v>
      </c>
      <c r="B15" s="36" t="s">
        <v>184</v>
      </c>
      <c r="C15" s="46"/>
      <c r="D15" s="46"/>
      <c r="E15" s="46"/>
      <c r="F15" s="46"/>
      <c r="G15" s="49"/>
      <c r="H15" s="49"/>
      <c r="I15" s="50"/>
      <c r="J15" s="50"/>
      <c r="K15" s="49"/>
      <c r="L15" s="49"/>
      <c r="M15" s="49"/>
      <c r="N15" s="49"/>
      <c r="O15" s="49"/>
      <c r="P15" s="49"/>
      <c r="Q15" s="49"/>
      <c r="R15" s="50"/>
      <c r="S15" s="39"/>
      <c r="T15" s="39"/>
    </row>
    <row r="16" spans="1:20" ht="20.25">
      <c r="A16" s="36"/>
      <c r="B16" s="36"/>
      <c r="C16" s="46"/>
      <c r="D16" s="46"/>
      <c r="E16" s="46"/>
      <c r="F16" s="46"/>
      <c r="G16" s="49"/>
      <c r="H16" s="49"/>
      <c r="I16" s="50"/>
      <c r="J16" s="50"/>
      <c r="K16" s="49"/>
      <c r="L16" s="49"/>
      <c r="M16" s="49"/>
      <c r="N16" s="49"/>
      <c r="O16" s="49"/>
      <c r="P16" s="49"/>
      <c r="Q16" s="49"/>
      <c r="R16" s="50"/>
      <c r="S16" s="39"/>
      <c r="T16" s="39"/>
    </row>
    <row r="17" spans="1:20" ht="20.25">
      <c r="A17" s="46"/>
      <c r="B17" s="46"/>
      <c r="C17" s="46"/>
      <c r="D17" s="46"/>
      <c r="E17" s="46"/>
      <c r="F17" s="46"/>
      <c r="G17" s="49"/>
      <c r="H17" s="49"/>
      <c r="I17" s="50"/>
      <c r="J17" s="50"/>
      <c r="K17" s="49"/>
      <c r="L17" s="49"/>
      <c r="M17" s="49"/>
      <c r="N17" s="49"/>
      <c r="O17" s="49"/>
      <c r="P17" s="49"/>
      <c r="Q17" s="49"/>
      <c r="R17" s="50"/>
      <c r="S17" s="39"/>
      <c r="T17" s="39"/>
    </row>
    <row r="18" spans="1:20" ht="20.25">
      <c r="A18" s="46"/>
      <c r="B18" s="46"/>
      <c r="C18" s="46"/>
      <c r="D18" s="46"/>
      <c r="E18" s="46"/>
      <c r="F18" s="46"/>
      <c r="G18" s="49"/>
      <c r="H18" s="49"/>
      <c r="I18" s="50"/>
      <c r="J18" s="50"/>
      <c r="K18" s="49"/>
      <c r="L18" s="49"/>
      <c r="M18" s="49"/>
      <c r="N18" s="49"/>
      <c r="O18" s="49"/>
      <c r="P18" s="49"/>
      <c r="Q18" s="49"/>
      <c r="R18" s="50"/>
      <c r="S18" s="39"/>
      <c r="T18" s="39"/>
    </row>
    <row r="19" spans="1:20" ht="20.25">
      <c r="A19" s="46"/>
      <c r="B19" s="46"/>
      <c r="C19" s="46"/>
      <c r="D19" s="46"/>
      <c r="E19" s="46"/>
      <c r="F19" s="46"/>
      <c r="G19" s="49"/>
      <c r="H19" s="49"/>
      <c r="I19" s="50"/>
      <c r="J19" s="50"/>
      <c r="K19" s="49"/>
      <c r="L19" s="49"/>
      <c r="M19" s="49"/>
      <c r="N19" s="49"/>
      <c r="O19" s="49"/>
      <c r="P19" s="49"/>
      <c r="Q19" s="49"/>
      <c r="R19" s="50"/>
      <c r="S19" s="39"/>
      <c r="T19" s="39"/>
    </row>
    <row r="20" spans="1:20" ht="20.25">
      <c r="A20" s="46"/>
      <c r="B20" s="46"/>
      <c r="C20" s="46"/>
      <c r="D20" s="46"/>
      <c r="E20" s="46"/>
      <c r="F20" s="46"/>
      <c r="G20" s="49"/>
      <c r="H20" s="49"/>
      <c r="I20" s="50"/>
      <c r="J20" s="50"/>
      <c r="K20" s="49"/>
      <c r="L20" s="49"/>
      <c r="M20" s="49"/>
      <c r="N20" s="49"/>
      <c r="O20" s="49"/>
      <c r="P20" s="49"/>
      <c r="Q20" s="49"/>
      <c r="R20" s="50"/>
      <c r="S20" s="39"/>
      <c r="T20" s="39"/>
    </row>
    <row r="21" spans="1:20" ht="20.25">
      <c r="A21" s="46"/>
      <c r="B21" s="46"/>
      <c r="C21" s="46"/>
      <c r="D21" s="46"/>
      <c r="E21" s="46"/>
      <c r="F21" s="46"/>
      <c r="G21" s="49"/>
      <c r="H21" s="49"/>
      <c r="I21" s="50"/>
      <c r="J21" s="50"/>
      <c r="K21" s="49"/>
      <c r="L21" s="49"/>
      <c r="M21" s="49"/>
      <c r="N21" s="49"/>
      <c r="O21" s="49"/>
      <c r="P21" s="49"/>
      <c r="Q21" s="49"/>
      <c r="R21" s="50"/>
      <c r="S21" s="39"/>
      <c r="T21" s="39"/>
    </row>
    <row r="22" spans="1:20" ht="20.25">
      <c r="A22" s="46"/>
      <c r="B22" s="46"/>
      <c r="C22" s="46"/>
      <c r="D22" s="46"/>
      <c r="E22" s="46"/>
      <c r="F22" s="46"/>
      <c r="G22" s="49"/>
      <c r="H22" s="49"/>
      <c r="I22" s="50"/>
      <c r="J22" s="50"/>
      <c r="K22" s="49"/>
      <c r="L22" s="49"/>
      <c r="M22" s="49"/>
      <c r="N22" s="49"/>
      <c r="O22" s="49"/>
      <c r="P22" s="49"/>
      <c r="Q22" s="49"/>
      <c r="R22" s="50"/>
      <c r="S22" s="39"/>
      <c r="T22" s="39"/>
    </row>
    <row r="23" spans="1:20" ht="20.25">
      <c r="A23" s="46"/>
      <c r="B23" s="46"/>
      <c r="C23" s="46"/>
      <c r="D23" s="46"/>
      <c r="E23" s="46"/>
      <c r="F23" s="46"/>
      <c r="G23" s="49"/>
      <c r="H23" s="49"/>
      <c r="I23" s="50"/>
      <c r="J23" s="50"/>
      <c r="K23" s="49"/>
      <c r="L23" s="49"/>
      <c r="M23" s="49"/>
      <c r="N23" s="49"/>
      <c r="O23" s="49"/>
      <c r="P23" s="49"/>
      <c r="Q23" s="49"/>
      <c r="R23" s="50"/>
      <c r="S23" s="39"/>
      <c r="T23" s="39"/>
    </row>
    <row r="24" spans="1:20" ht="20.25">
      <c r="A24" s="46"/>
      <c r="B24" s="46"/>
      <c r="C24" s="46"/>
      <c r="D24" s="46"/>
      <c r="E24" s="46"/>
      <c r="F24" s="46"/>
      <c r="G24" s="49"/>
      <c r="H24" s="49"/>
      <c r="I24" s="50"/>
      <c r="J24" s="50"/>
      <c r="K24" s="49"/>
      <c r="L24" s="49"/>
      <c r="M24" s="49"/>
      <c r="N24" s="49"/>
      <c r="O24" s="49"/>
      <c r="P24" s="49"/>
      <c r="Q24" s="49"/>
      <c r="R24" s="50"/>
      <c r="S24" s="39"/>
      <c r="T24" s="39"/>
    </row>
    <row r="25" spans="1:20" ht="20.25">
      <c r="A25" s="46"/>
      <c r="B25" s="46"/>
      <c r="C25" s="46"/>
      <c r="D25" s="46"/>
      <c r="E25" s="46"/>
      <c r="F25" s="46"/>
      <c r="G25" s="49"/>
      <c r="H25" s="49"/>
      <c r="I25" s="50"/>
      <c r="J25" s="50"/>
      <c r="K25" s="49"/>
      <c r="L25" s="49"/>
      <c r="M25" s="49"/>
      <c r="N25" s="49"/>
      <c r="O25" s="49"/>
      <c r="P25" s="49"/>
      <c r="Q25" s="49"/>
      <c r="R25" s="50"/>
      <c r="S25" s="39"/>
      <c r="T25" s="39"/>
    </row>
    <row r="26" spans="1:20" ht="20.25">
      <c r="A26" s="46"/>
      <c r="B26" s="46"/>
      <c r="C26" s="46"/>
      <c r="D26" s="46"/>
      <c r="E26" s="46"/>
      <c r="F26" s="46"/>
      <c r="G26" s="49"/>
      <c r="H26" s="49"/>
      <c r="I26" s="50"/>
      <c r="J26" s="50"/>
      <c r="K26" s="49"/>
      <c r="L26" s="49"/>
      <c r="M26" s="49"/>
      <c r="N26" s="49"/>
      <c r="O26" s="49"/>
      <c r="P26" s="49"/>
      <c r="Q26" s="49"/>
      <c r="R26" s="50"/>
      <c r="S26" s="39"/>
      <c r="T26" s="39"/>
    </row>
    <row r="27" spans="1:20" ht="20.25">
      <c r="A27" s="46"/>
      <c r="B27" s="46"/>
      <c r="C27" s="46"/>
      <c r="D27" s="46"/>
      <c r="E27" s="46"/>
      <c r="F27" s="46"/>
      <c r="G27" s="49"/>
      <c r="H27" s="49"/>
      <c r="I27" s="50"/>
      <c r="J27" s="50"/>
      <c r="K27" s="49"/>
      <c r="L27" s="49"/>
      <c r="M27" s="49"/>
      <c r="N27" s="49"/>
      <c r="O27" s="49"/>
      <c r="P27" s="49"/>
      <c r="Q27" s="49"/>
      <c r="R27" s="50"/>
      <c r="S27" s="39"/>
      <c r="T27" s="39"/>
    </row>
    <row r="28" spans="1:20" ht="20.25">
      <c r="A28" s="46"/>
      <c r="B28" s="46"/>
      <c r="C28" s="46"/>
      <c r="D28" s="46"/>
      <c r="E28" s="46"/>
      <c r="F28" s="46"/>
      <c r="G28" s="49"/>
      <c r="H28" s="49"/>
      <c r="I28" s="50"/>
      <c r="J28" s="50"/>
      <c r="K28" s="49"/>
      <c r="L28" s="49"/>
      <c r="M28" s="49"/>
      <c r="N28" s="49"/>
      <c r="O28" s="49"/>
      <c r="P28" s="49"/>
      <c r="Q28" s="49"/>
      <c r="R28" s="50"/>
      <c r="S28" s="39"/>
      <c r="T28" s="39"/>
    </row>
    <row r="29" spans="1:20" ht="20.25">
      <c r="A29" s="46"/>
      <c r="B29" s="46"/>
      <c r="C29" s="46"/>
      <c r="D29" s="46"/>
      <c r="E29" s="46"/>
      <c r="F29" s="46"/>
      <c r="G29" s="49"/>
      <c r="H29" s="49"/>
      <c r="I29" s="50"/>
      <c r="J29" s="50"/>
      <c r="K29" s="49"/>
      <c r="L29" s="49"/>
      <c r="M29" s="49"/>
      <c r="N29" s="49"/>
      <c r="O29" s="49"/>
      <c r="P29" s="49"/>
      <c r="Q29" s="49"/>
      <c r="R29" s="50"/>
      <c r="S29" s="39"/>
      <c r="T29" s="39"/>
    </row>
    <row r="30" spans="1:20" ht="20.25">
      <c r="A30" s="46"/>
      <c r="B30" s="46"/>
      <c r="C30" s="46"/>
      <c r="D30" s="46"/>
      <c r="E30" s="46"/>
      <c r="F30" s="46"/>
      <c r="G30" s="49"/>
      <c r="H30" s="49"/>
      <c r="I30" s="50"/>
      <c r="J30" s="50"/>
      <c r="K30" s="49"/>
      <c r="L30" s="49"/>
      <c r="M30" s="49"/>
      <c r="N30" s="49"/>
      <c r="O30" s="49"/>
      <c r="P30" s="49"/>
      <c r="Q30" s="49"/>
      <c r="R30" s="50"/>
      <c r="S30" s="39"/>
      <c r="T30" s="39"/>
    </row>
    <row r="31" spans="1:20" ht="20.25">
      <c r="A31" s="46"/>
      <c r="B31" s="46"/>
      <c r="C31" s="46"/>
      <c r="D31" s="46"/>
      <c r="E31" s="46"/>
      <c r="F31" s="46"/>
      <c r="G31" s="49"/>
      <c r="H31" s="49"/>
      <c r="I31" s="50"/>
      <c r="J31" s="50"/>
      <c r="K31" s="49"/>
      <c r="L31" s="49"/>
      <c r="M31" s="49"/>
      <c r="N31" s="49"/>
      <c r="O31" s="49"/>
      <c r="P31" s="49"/>
      <c r="Q31" s="49"/>
      <c r="R31" s="50"/>
      <c r="S31" s="39"/>
      <c r="T31" s="39"/>
    </row>
    <row r="32" spans="1:20" ht="20.25">
      <c r="A32" s="46"/>
      <c r="B32" s="46"/>
      <c r="C32" s="46"/>
      <c r="D32" s="46"/>
      <c r="E32" s="46"/>
      <c r="F32" s="46"/>
      <c r="G32" s="49"/>
      <c r="H32" s="49"/>
      <c r="I32" s="50"/>
      <c r="J32" s="50"/>
      <c r="K32" s="49"/>
      <c r="L32" s="49"/>
      <c r="M32" s="49"/>
      <c r="N32" s="49"/>
      <c r="O32" s="49"/>
      <c r="P32" s="49"/>
      <c r="Q32" s="49"/>
      <c r="R32" s="50"/>
      <c r="S32" s="39"/>
      <c r="T32" s="39"/>
    </row>
    <row r="33" spans="1:20" ht="20.25">
      <c r="A33" s="46"/>
      <c r="B33" s="46"/>
      <c r="C33" s="46"/>
      <c r="D33" s="46"/>
      <c r="E33" s="46"/>
      <c r="F33" s="46"/>
      <c r="G33" s="49"/>
      <c r="H33" s="49"/>
      <c r="I33" s="50"/>
      <c r="J33" s="50"/>
      <c r="K33" s="49"/>
      <c r="L33" s="49"/>
      <c r="M33" s="49"/>
      <c r="N33" s="49"/>
      <c r="O33" s="49"/>
      <c r="P33" s="49"/>
      <c r="Q33" s="49"/>
      <c r="R33" s="50"/>
      <c r="S33" s="39"/>
      <c r="T33" s="39"/>
    </row>
    <row r="34" spans="1:20" ht="20.25">
      <c r="A34" s="46"/>
      <c r="B34" s="46"/>
      <c r="C34" s="46"/>
      <c r="D34" s="46"/>
      <c r="E34" s="46"/>
      <c r="F34" s="46"/>
      <c r="G34" s="49"/>
      <c r="H34" s="49"/>
      <c r="I34" s="50"/>
      <c r="J34" s="50"/>
      <c r="K34" s="49"/>
      <c r="L34" s="49"/>
      <c r="M34" s="49"/>
      <c r="N34" s="49"/>
      <c r="O34" s="49"/>
      <c r="P34" s="49"/>
      <c r="Q34" s="49"/>
      <c r="R34" s="50"/>
      <c r="S34" s="39"/>
      <c r="T34" s="39"/>
    </row>
    <row r="35" spans="1:20" ht="20.25">
      <c r="A35" s="46"/>
      <c r="B35" s="46"/>
      <c r="C35" s="46"/>
      <c r="D35" s="46"/>
      <c r="E35" s="46"/>
      <c r="F35" s="46"/>
      <c r="G35" s="49"/>
      <c r="H35" s="49"/>
      <c r="I35" s="50"/>
      <c r="J35" s="50"/>
      <c r="K35" s="49"/>
      <c r="L35" s="49"/>
      <c r="M35" s="49"/>
      <c r="N35" s="49"/>
      <c r="O35" s="49"/>
      <c r="P35" s="49"/>
      <c r="Q35" s="49"/>
      <c r="R35" s="50"/>
      <c r="S35" s="39"/>
      <c r="T35" s="39"/>
    </row>
    <row r="36" spans="1:20" ht="20.25">
      <c r="A36" s="46"/>
      <c r="B36" s="46"/>
      <c r="C36" s="46"/>
      <c r="D36" s="46"/>
      <c r="E36" s="46"/>
      <c r="F36" s="46"/>
      <c r="G36" s="49"/>
      <c r="H36" s="49"/>
      <c r="I36" s="50"/>
      <c r="J36" s="50"/>
      <c r="K36" s="49"/>
      <c r="L36" s="49"/>
      <c r="M36" s="49"/>
      <c r="N36" s="49"/>
      <c r="O36" s="49"/>
      <c r="P36" s="49"/>
      <c r="Q36" s="49"/>
      <c r="R36" s="50"/>
      <c r="S36" s="39"/>
      <c r="T36" s="39"/>
    </row>
    <row r="37" spans="1:20" ht="20.25">
      <c r="A37" s="46"/>
      <c r="B37" s="46"/>
      <c r="C37" s="46"/>
      <c r="D37" s="46"/>
      <c r="E37" s="46"/>
      <c r="F37" s="46"/>
      <c r="G37" s="49"/>
      <c r="H37" s="49"/>
      <c r="I37" s="50"/>
      <c r="J37" s="50"/>
      <c r="K37" s="49"/>
      <c r="L37" s="49"/>
      <c r="M37" s="49"/>
      <c r="N37" s="49"/>
      <c r="O37" s="49"/>
      <c r="P37" s="49"/>
      <c r="Q37" s="49"/>
      <c r="R37" s="50"/>
      <c r="S37" s="39"/>
      <c r="T37" s="39"/>
    </row>
    <row r="38" spans="1:20" ht="20.25">
      <c r="A38" s="46"/>
      <c r="B38" s="46"/>
      <c r="C38" s="46"/>
      <c r="D38" s="46"/>
      <c r="E38" s="46"/>
      <c r="F38" s="46"/>
      <c r="G38" s="49"/>
      <c r="H38" s="49"/>
      <c r="I38" s="50"/>
      <c r="J38" s="50"/>
      <c r="K38" s="49"/>
      <c r="L38" s="49"/>
      <c r="M38" s="49"/>
      <c r="N38" s="49"/>
      <c r="O38" s="49"/>
      <c r="P38" s="49"/>
      <c r="Q38" s="49"/>
      <c r="R38" s="50"/>
      <c r="S38" s="39"/>
      <c r="T38" s="39"/>
    </row>
    <row r="39" spans="1:20" ht="20.25">
      <c r="A39" s="46"/>
      <c r="B39" s="46"/>
      <c r="C39" s="46"/>
      <c r="D39" s="46"/>
      <c r="E39" s="46"/>
      <c r="F39" s="46"/>
      <c r="G39" s="49"/>
      <c r="H39" s="49"/>
      <c r="I39" s="50"/>
      <c r="J39" s="50"/>
      <c r="K39" s="49"/>
      <c r="L39" s="49"/>
      <c r="M39" s="49"/>
      <c r="N39" s="49"/>
      <c r="O39" s="49"/>
      <c r="P39" s="49"/>
      <c r="Q39" s="49"/>
      <c r="R39" s="50"/>
      <c r="S39" s="39"/>
      <c r="T39" s="39"/>
    </row>
    <row r="40" spans="1:20" ht="20.25">
      <c r="A40" s="46"/>
      <c r="B40" s="46"/>
      <c r="C40" s="46"/>
      <c r="D40" s="46"/>
      <c r="E40" s="46"/>
      <c r="F40" s="46"/>
      <c r="G40" s="49"/>
      <c r="H40" s="49"/>
      <c r="I40" s="50"/>
      <c r="J40" s="50"/>
      <c r="K40" s="49"/>
      <c r="L40" s="49"/>
      <c r="M40" s="49"/>
      <c r="N40" s="49"/>
      <c r="O40" s="49"/>
      <c r="P40" s="49"/>
      <c r="Q40" s="49"/>
      <c r="R40" s="50"/>
      <c r="S40" s="39"/>
      <c r="T40" s="39"/>
    </row>
    <row r="41" spans="1:20" ht="20.25">
      <c r="A41" s="46"/>
      <c r="B41" s="46"/>
      <c r="C41" s="46"/>
      <c r="D41" s="46"/>
      <c r="E41" s="46"/>
      <c r="F41" s="46"/>
      <c r="G41" s="49"/>
      <c r="H41" s="49"/>
      <c r="I41" s="50"/>
      <c r="J41" s="50"/>
      <c r="K41" s="49"/>
      <c r="L41" s="49"/>
      <c r="M41" s="49"/>
      <c r="N41" s="49"/>
      <c r="O41" s="49"/>
      <c r="P41" s="49"/>
      <c r="Q41" s="49"/>
      <c r="R41" s="50"/>
      <c r="S41" s="39"/>
      <c r="T41" s="39"/>
    </row>
    <row r="42" spans="1:20" ht="20.25">
      <c r="A42" s="46"/>
      <c r="B42" s="46"/>
      <c r="C42" s="46"/>
      <c r="D42" s="46"/>
      <c r="E42" s="46"/>
      <c r="F42" s="46"/>
      <c r="G42" s="49"/>
      <c r="H42" s="49"/>
      <c r="I42" s="50"/>
      <c r="J42" s="50"/>
      <c r="K42" s="49"/>
      <c r="L42" s="49"/>
      <c r="M42" s="49"/>
      <c r="N42" s="49"/>
      <c r="O42" s="49"/>
      <c r="P42" s="49"/>
      <c r="Q42" s="49"/>
      <c r="R42" s="50"/>
      <c r="S42" s="39"/>
      <c r="T42" s="39"/>
    </row>
    <row r="43" spans="1:20" ht="20.25">
      <c r="A43" s="36">
        <v>2</v>
      </c>
      <c r="B43" s="36" t="s">
        <v>295</v>
      </c>
      <c r="C43" s="46"/>
      <c r="D43" s="46"/>
      <c r="E43" s="46"/>
      <c r="F43" s="46"/>
      <c r="G43" s="49"/>
      <c r="H43" s="49"/>
      <c r="I43" s="50"/>
      <c r="J43" s="50"/>
      <c r="K43" s="49"/>
      <c r="L43" s="49"/>
      <c r="M43" s="49"/>
      <c r="N43" s="49"/>
      <c r="O43" s="49"/>
      <c r="P43" s="49"/>
      <c r="Q43" s="49"/>
      <c r="R43" s="50"/>
      <c r="S43" s="39"/>
      <c r="T43" s="39"/>
    </row>
    <row r="44" spans="1:20" ht="20.25">
      <c r="A44" s="46"/>
      <c r="B44" s="46"/>
      <c r="C44" s="46"/>
      <c r="D44" s="46"/>
      <c r="E44" s="46"/>
      <c r="F44" s="46"/>
      <c r="G44" s="49"/>
      <c r="H44" s="49"/>
      <c r="I44" s="50"/>
      <c r="J44" s="50"/>
      <c r="K44" s="49"/>
      <c r="L44" s="49"/>
      <c r="M44" s="49"/>
      <c r="N44" s="49"/>
      <c r="O44" s="49"/>
      <c r="P44" s="49"/>
      <c r="Q44" s="49"/>
      <c r="R44" s="50"/>
      <c r="S44" s="39"/>
      <c r="T44" s="39"/>
    </row>
    <row r="45" spans="1:20" ht="12.75" customHeight="1" hidden="1">
      <c r="A45" s="46"/>
      <c r="B45" s="46"/>
      <c r="C45" s="46"/>
      <c r="D45" s="46"/>
      <c r="E45" s="46"/>
      <c r="F45" s="46"/>
      <c r="G45" s="49"/>
      <c r="H45" s="49"/>
      <c r="I45" s="50"/>
      <c r="J45" s="50"/>
      <c r="K45" s="49"/>
      <c r="L45" s="49"/>
      <c r="M45" s="49"/>
      <c r="N45" s="49"/>
      <c r="O45" s="49"/>
      <c r="P45" s="49"/>
      <c r="Q45" s="49"/>
      <c r="R45" s="50"/>
      <c r="S45" s="39"/>
      <c r="T45" s="39"/>
    </row>
    <row r="46" spans="1:20" ht="20.25" hidden="1">
      <c r="A46" s="46"/>
      <c r="B46" s="46"/>
      <c r="C46" s="46"/>
      <c r="D46" s="46"/>
      <c r="E46" s="46"/>
      <c r="F46" s="46"/>
      <c r="G46" s="49"/>
      <c r="H46" s="49"/>
      <c r="I46" s="50"/>
      <c r="J46" s="50"/>
      <c r="K46" s="49"/>
      <c r="L46" s="49"/>
      <c r="M46" s="49"/>
      <c r="N46" s="49"/>
      <c r="O46" s="49"/>
      <c r="P46" s="49"/>
      <c r="Q46" s="49"/>
      <c r="R46" s="50"/>
      <c r="S46" s="39"/>
      <c r="T46" s="39"/>
    </row>
    <row r="47" spans="1:20" ht="20.25">
      <c r="A47" s="46"/>
      <c r="B47" s="46"/>
      <c r="C47" s="46"/>
      <c r="D47" s="46"/>
      <c r="E47" s="46"/>
      <c r="F47" s="46"/>
      <c r="G47" s="49"/>
      <c r="H47" s="49"/>
      <c r="I47" s="50"/>
      <c r="J47" s="50"/>
      <c r="K47" s="49"/>
      <c r="L47" s="49"/>
      <c r="M47" s="49"/>
      <c r="N47" s="49"/>
      <c r="O47" s="49"/>
      <c r="P47" s="49"/>
      <c r="Q47" s="49"/>
      <c r="R47" s="50"/>
      <c r="S47" s="39"/>
      <c r="T47" s="39"/>
    </row>
    <row r="48" spans="1:20" ht="20.25">
      <c r="A48" s="46"/>
      <c r="B48" s="46"/>
      <c r="C48" s="46"/>
      <c r="D48" s="46"/>
      <c r="E48" s="46"/>
      <c r="F48" s="46"/>
      <c r="G48" s="49"/>
      <c r="H48" s="49"/>
      <c r="I48" s="50"/>
      <c r="J48" s="50"/>
      <c r="K48" s="49"/>
      <c r="L48" s="49"/>
      <c r="M48" s="49"/>
      <c r="N48" s="49"/>
      <c r="O48" s="49"/>
      <c r="P48" s="49"/>
      <c r="Q48" s="49"/>
      <c r="R48" s="50"/>
      <c r="S48" s="39"/>
      <c r="T48" s="39"/>
    </row>
    <row r="49" spans="1:20" ht="20.25">
      <c r="A49" s="46"/>
      <c r="B49" s="46"/>
      <c r="C49" s="46"/>
      <c r="D49" s="46"/>
      <c r="E49" s="46"/>
      <c r="F49" s="46"/>
      <c r="G49" s="49"/>
      <c r="H49" s="49"/>
      <c r="I49" s="50"/>
      <c r="J49" s="50"/>
      <c r="K49" s="49"/>
      <c r="L49" s="49"/>
      <c r="M49" s="49"/>
      <c r="N49" s="49"/>
      <c r="O49" s="49"/>
      <c r="P49" s="49"/>
      <c r="Q49" s="49"/>
      <c r="R49" s="50"/>
      <c r="S49" s="39"/>
      <c r="T49" s="39"/>
    </row>
    <row r="50" spans="1:20" ht="20.25">
      <c r="A50" s="46"/>
      <c r="B50" s="46"/>
      <c r="C50" s="46"/>
      <c r="D50" s="46"/>
      <c r="E50" s="46"/>
      <c r="F50" s="46"/>
      <c r="G50" s="49"/>
      <c r="H50" s="49"/>
      <c r="I50" s="50"/>
      <c r="J50" s="50"/>
      <c r="K50" s="49"/>
      <c r="L50" s="49"/>
      <c r="M50" s="49"/>
      <c r="N50" s="49"/>
      <c r="O50" s="49"/>
      <c r="P50" s="49"/>
      <c r="Q50" s="49"/>
      <c r="R50" s="50"/>
      <c r="S50" s="39"/>
      <c r="T50" s="39"/>
    </row>
    <row r="51" spans="1:20" ht="20.25">
      <c r="A51" s="46"/>
      <c r="B51" s="46"/>
      <c r="C51" s="46"/>
      <c r="D51" s="46"/>
      <c r="E51" s="46"/>
      <c r="F51" s="46"/>
      <c r="G51" s="49"/>
      <c r="H51" s="49"/>
      <c r="I51" s="50"/>
      <c r="J51" s="50"/>
      <c r="K51" s="49"/>
      <c r="L51" s="49"/>
      <c r="M51" s="49"/>
      <c r="N51" s="49"/>
      <c r="O51" s="49"/>
      <c r="P51" s="49"/>
      <c r="Q51" s="49"/>
      <c r="R51" s="50"/>
      <c r="S51" s="39"/>
      <c r="T51" s="39"/>
    </row>
    <row r="52" spans="1:20" ht="20.25">
      <c r="A52" s="46"/>
      <c r="B52" s="46"/>
      <c r="C52" s="46"/>
      <c r="D52" s="46"/>
      <c r="E52" s="46"/>
      <c r="F52" s="46"/>
      <c r="G52" s="49"/>
      <c r="H52" s="49"/>
      <c r="I52" s="50"/>
      <c r="J52" s="50"/>
      <c r="K52" s="49"/>
      <c r="L52" s="49"/>
      <c r="M52" s="49"/>
      <c r="N52" s="49"/>
      <c r="O52" s="49"/>
      <c r="P52" s="49"/>
      <c r="Q52" s="49"/>
      <c r="R52" s="50"/>
      <c r="S52" s="39"/>
      <c r="T52" s="39"/>
    </row>
    <row r="53" spans="1:20" ht="20.25">
      <c r="A53" s="46"/>
      <c r="B53" s="46"/>
      <c r="C53" s="46"/>
      <c r="D53" s="46"/>
      <c r="E53" s="46"/>
      <c r="F53" s="46"/>
      <c r="G53" s="49"/>
      <c r="H53" s="49"/>
      <c r="I53" s="50"/>
      <c r="J53" s="50"/>
      <c r="K53" s="49"/>
      <c r="L53" s="49"/>
      <c r="M53" s="49"/>
      <c r="N53" s="49"/>
      <c r="O53" s="49"/>
      <c r="P53" s="49"/>
      <c r="Q53" s="49"/>
      <c r="R53" s="50"/>
      <c r="S53" s="39"/>
      <c r="T53" s="39"/>
    </row>
    <row r="54" spans="1:20" ht="20.25">
      <c r="A54" s="46"/>
      <c r="B54" s="46"/>
      <c r="C54" s="46"/>
      <c r="D54" s="46"/>
      <c r="E54" s="46"/>
      <c r="F54" s="46"/>
      <c r="G54" s="49"/>
      <c r="H54" s="49"/>
      <c r="I54" s="50"/>
      <c r="J54" s="50"/>
      <c r="K54" s="49"/>
      <c r="L54" s="49"/>
      <c r="M54" s="49"/>
      <c r="N54" s="49"/>
      <c r="O54" s="49"/>
      <c r="P54" s="49"/>
      <c r="Q54" s="49"/>
      <c r="R54" s="50"/>
      <c r="S54" s="39"/>
      <c r="T54" s="39"/>
    </row>
    <row r="55" spans="1:20" ht="20.25">
      <c r="A55" s="46"/>
      <c r="B55" s="46"/>
      <c r="C55" s="46"/>
      <c r="D55" s="46"/>
      <c r="E55" s="46"/>
      <c r="F55" s="46"/>
      <c r="G55" s="49"/>
      <c r="H55" s="49"/>
      <c r="I55" s="50"/>
      <c r="J55" s="50"/>
      <c r="K55" s="49"/>
      <c r="L55" s="49"/>
      <c r="M55" s="49"/>
      <c r="N55" s="49"/>
      <c r="O55" s="49"/>
      <c r="P55" s="49"/>
      <c r="Q55" s="49"/>
      <c r="R55" s="50"/>
      <c r="S55" s="39"/>
      <c r="T55" s="39"/>
    </row>
    <row r="56" spans="1:20" ht="20.25">
      <c r="A56" s="46"/>
      <c r="B56" s="46"/>
      <c r="C56" s="46"/>
      <c r="D56" s="46"/>
      <c r="E56" s="46"/>
      <c r="F56" s="46"/>
      <c r="G56" s="49"/>
      <c r="H56" s="49"/>
      <c r="I56" s="50"/>
      <c r="J56" s="50"/>
      <c r="K56" s="49"/>
      <c r="L56" s="49"/>
      <c r="M56" s="49"/>
      <c r="N56" s="49"/>
      <c r="O56" s="49"/>
      <c r="P56" s="49"/>
      <c r="Q56" s="49"/>
      <c r="R56" s="50"/>
      <c r="S56" s="39"/>
      <c r="T56" s="39"/>
    </row>
    <row r="57" spans="1:20" ht="20.25">
      <c r="A57" s="46"/>
      <c r="B57" s="46"/>
      <c r="C57" s="46"/>
      <c r="D57" s="46"/>
      <c r="E57" s="46"/>
      <c r="F57" s="46"/>
      <c r="G57" s="49"/>
      <c r="H57" s="49"/>
      <c r="I57" s="50"/>
      <c r="J57" s="50"/>
      <c r="K57" s="49"/>
      <c r="L57" s="49"/>
      <c r="M57" s="49"/>
      <c r="N57" s="49"/>
      <c r="O57" s="49"/>
      <c r="P57" s="49"/>
      <c r="Q57" s="49"/>
      <c r="R57" s="50"/>
      <c r="S57" s="39"/>
      <c r="T57" s="39"/>
    </row>
    <row r="58" spans="1:20" ht="20.25">
      <c r="A58" s="46"/>
      <c r="B58" s="46"/>
      <c r="C58" s="46"/>
      <c r="D58" s="46"/>
      <c r="E58" s="46"/>
      <c r="F58" s="46"/>
      <c r="G58" s="49"/>
      <c r="H58" s="49"/>
      <c r="I58" s="50"/>
      <c r="J58" s="50"/>
      <c r="K58" s="49"/>
      <c r="L58" s="49"/>
      <c r="M58" s="49"/>
      <c r="N58" s="49"/>
      <c r="O58" s="49"/>
      <c r="P58" s="49"/>
      <c r="Q58" s="49"/>
      <c r="R58" s="50"/>
      <c r="S58" s="39"/>
      <c r="T58" s="39"/>
    </row>
    <row r="59" spans="1:20" ht="20.25">
      <c r="A59" s="46"/>
      <c r="B59" s="46"/>
      <c r="C59" s="46"/>
      <c r="D59" s="46"/>
      <c r="E59" s="46"/>
      <c r="F59" s="46"/>
      <c r="G59" s="49"/>
      <c r="H59" s="49"/>
      <c r="I59" s="50"/>
      <c r="J59" s="50"/>
      <c r="K59" s="49"/>
      <c r="L59" s="49"/>
      <c r="M59" s="49"/>
      <c r="N59" s="49"/>
      <c r="O59" s="49"/>
      <c r="P59" s="49"/>
      <c r="Q59" s="49"/>
      <c r="R59" s="50"/>
      <c r="S59" s="39"/>
      <c r="T59" s="39"/>
    </row>
    <row r="60" spans="1:20" ht="20.25">
      <c r="A60" s="46"/>
      <c r="B60" s="46"/>
      <c r="C60" s="46"/>
      <c r="D60" s="46"/>
      <c r="E60" s="46"/>
      <c r="F60" s="46"/>
      <c r="G60" s="49"/>
      <c r="H60" s="49"/>
      <c r="I60" s="50"/>
      <c r="J60" s="50"/>
      <c r="K60" s="49"/>
      <c r="L60" s="49"/>
      <c r="M60" s="49"/>
      <c r="N60" s="49"/>
      <c r="O60" s="49"/>
      <c r="P60" s="49"/>
      <c r="Q60" s="49"/>
      <c r="R60" s="50"/>
      <c r="S60" s="39"/>
      <c r="T60" s="39"/>
    </row>
    <row r="61" spans="1:20" ht="20.25">
      <c r="A61" s="46"/>
      <c r="B61" s="46"/>
      <c r="C61" s="46"/>
      <c r="D61" s="46"/>
      <c r="E61" s="46"/>
      <c r="F61" s="46"/>
      <c r="G61" s="49"/>
      <c r="H61" s="49"/>
      <c r="I61" s="50"/>
      <c r="J61" s="50"/>
      <c r="K61" s="49"/>
      <c r="L61" s="49"/>
      <c r="M61" s="49"/>
      <c r="N61" s="49"/>
      <c r="O61" s="49"/>
      <c r="P61" s="49"/>
      <c r="Q61" s="49"/>
      <c r="R61" s="50"/>
      <c r="S61" s="39"/>
      <c r="T61" s="39"/>
    </row>
    <row r="62" spans="1:20" ht="20.25">
      <c r="A62" s="46"/>
      <c r="B62" s="46"/>
      <c r="C62" s="46"/>
      <c r="D62" s="46"/>
      <c r="E62" s="46"/>
      <c r="F62" s="46"/>
      <c r="G62" s="49"/>
      <c r="H62" s="49"/>
      <c r="I62" s="50"/>
      <c r="J62" s="50"/>
      <c r="K62" s="49"/>
      <c r="L62" s="49"/>
      <c r="M62" s="49"/>
      <c r="N62" s="49"/>
      <c r="O62" s="49"/>
      <c r="P62" s="49"/>
      <c r="Q62" s="49"/>
      <c r="R62" s="50"/>
      <c r="S62" s="39"/>
      <c r="T62" s="39"/>
    </row>
    <row r="63" spans="1:20" ht="20.25">
      <c r="A63" s="46"/>
      <c r="B63" s="46"/>
      <c r="C63" s="46"/>
      <c r="D63" s="46"/>
      <c r="E63" s="46"/>
      <c r="F63" s="46"/>
      <c r="G63" s="49"/>
      <c r="H63" s="49"/>
      <c r="I63" s="50"/>
      <c r="J63" s="50"/>
      <c r="K63" s="49"/>
      <c r="L63" s="49"/>
      <c r="M63" s="49"/>
      <c r="N63" s="49"/>
      <c r="O63" s="49"/>
      <c r="P63" s="49"/>
      <c r="Q63" s="49"/>
      <c r="R63" s="50"/>
      <c r="S63" s="39"/>
      <c r="T63" s="39"/>
    </row>
    <row r="64" spans="1:20" ht="20.25">
      <c r="A64" s="46"/>
      <c r="B64" s="46"/>
      <c r="C64" s="46"/>
      <c r="D64" s="46"/>
      <c r="E64" s="46"/>
      <c r="F64" s="46"/>
      <c r="G64" s="49"/>
      <c r="H64" s="49"/>
      <c r="I64" s="50"/>
      <c r="J64" s="50"/>
      <c r="K64" s="49"/>
      <c r="L64" s="49"/>
      <c r="M64" s="49"/>
      <c r="N64" s="49"/>
      <c r="O64" s="49"/>
      <c r="P64" s="49"/>
      <c r="Q64" s="49"/>
      <c r="R64" s="50"/>
      <c r="S64" s="39"/>
      <c r="T64" s="39"/>
    </row>
    <row r="65" spans="1:20" ht="20.25">
      <c r="A65" s="46"/>
      <c r="B65" s="46"/>
      <c r="C65" s="46"/>
      <c r="D65" s="46"/>
      <c r="E65" s="46"/>
      <c r="F65" s="46"/>
      <c r="G65" s="49"/>
      <c r="H65" s="49"/>
      <c r="I65" s="50"/>
      <c r="J65" s="50"/>
      <c r="K65" s="49"/>
      <c r="L65" s="49"/>
      <c r="M65" s="49"/>
      <c r="N65" s="49"/>
      <c r="O65" s="49"/>
      <c r="P65" s="49"/>
      <c r="Q65" s="49"/>
      <c r="R65" s="50"/>
      <c r="S65" s="39"/>
      <c r="T65" s="39"/>
    </row>
    <row r="66" spans="1:20" ht="20.25">
      <c r="A66" s="46"/>
      <c r="B66" s="46"/>
      <c r="C66" s="46"/>
      <c r="D66" s="46"/>
      <c r="E66" s="46"/>
      <c r="F66" s="46"/>
      <c r="G66" s="49"/>
      <c r="H66" s="49"/>
      <c r="I66" s="50"/>
      <c r="J66" s="50"/>
      <c r="K66" s="49"/>
      <c r="L66" s="49"/>
      <c r="M66" s="49"/>
      <c r="N66" s="49"/>
      <c r="O66" s="49"/>
      <c r="P66" s="49"/>
      <c r="Q66" s="49"/>
      <c r="R66" s="50"/>
      <c r="S66" s="39"/>
      <c r="T66" s="39"/>
    </row>
    <row r="67" spans="1:18" s="39" customFormat="1" ht="19.5">
      <c r="A67" s="36">
        <v>3</v>
      </c>
      <c r="B67" s="36" t="s">
        <v>163</v>
      </c>
      <c r="C67" s="37"/>
      <c r="D67" s="37"/>
      <c r="E67" s="37"/>
      <c r="F67" s="37"/>
      <c r="G67" s="37"/>
      <c r="H67" s="37"/>
      <c r="I67" s="37"/>
      <c r="J67" s="37"/>
      <c r="K67" s="36"/>
      <c r="L67" s="38"/>
      <c r="M67" s="38"/>
      <c r="N67" s="38"/>
      <c r="O67" s="38"/>
      <c r="P67" s="49"/>
      <c r="Q67" s="49"/>
      <c r="R67" s="50"/>
    </row>
    <row r="68" spans="1:18" s="39" customFormat="1" ht="19.5">
      <c r="A68" s="36"/>
      <c r="B68" s="36"/>
      <c r="C68" s="37"/>
      <c r="D68" s="37"/>
      <c r="E68" s="37"/>
      <c r="F68" s="37"/>
      <c r="G68" s="37"/>
      <c r="H68" s="37"/>
      <c r="I68" s="37"/>
      <c r="J68" s="37"/>
      <c r="K68" s="38"/>
      <c r="L68" s="38"/>
      <c r="M68" s="36"/>
      <c r="N68" s="38"/>
      <c r="O68" s="38"/>
      <c r="P68" s="49"/>
      <c r="Q68" s="49"/>
      <c r="R68" s="50"/>
    </row>
    <row r="69" spans="1:18" s="39" customFormat="1" ht="19.5">
      <c r="A69" s="46"/>
      <c r="C69" s="46"/>
      <c r="D69" s="46"/>
      <c r="E69" s="46"/>
      <c r="F69" s="46"/>
      <c r="G69" s="49"/>
      <c r="H69" s="49"/>
      <c r="I69" s="50"/>
      <c r="J69" s="50"/>
      <c r="K69" s="49"/>
      <c r="L69" s="49"/>
      <c r="M69" s="49"/>
      <c r="N69" s="49"/>
      <c r="O69" s="49"/>
      <c r="P69" s="49"/>
      <c r="Q69" s="49"/>
      <c r="R69" s="50"/>
    </row>
    <row r="70" spans="1:18" s="39" customFormat="1" ht="19.5">
      <c r="A70" s="46"/>
      <c r="B70" s="51"/>
      <c r="C70" s="46"/>
      <c r="D70" s="46"/>
      <c r="E70" s="46"/>
      <c r="F70" s="46"/>
      <c r="G70" s="49"/>
      <c r="H70" s="49"/>
      <c r="I70" s="50"/>
      <c r="J70" s="50"/>
      <c r="K70" s="49"/>
      <c r="L70" s="49"/>
      <c r="M70" s="49"/>
      <c r="N70" s="49"/>
      <c r="O70" s="49"/>
      <c r="P70" s="49"/>
      <c r="Q70" s="49"/>
      <c r="R70" s="50"/>
    </row>
    <row r="71" spans="1:18" s="39" customFormat="1" ht="19.5">
      <c r="A71" s="46"/>
      <c r="B71" s="51"/>
      <c r="C71" s="46"/>
      <c r="D71" s="46"/>
      <c r="E71" s="46"/>
      <c r="F71" s="46"/>
      <c r="G71" s="49"/>
      <c r="H71" s="49"/>
      <c r="I71" s="50"/>
      <c r="J71" s="50"/>
      <c r="K71" s="49"/>
      <c r="L71" s="49"/>
      <c r="M71" s="49"/>
      <c r="N71" s="49"/>
      <c r="O71" s="49"/>
      <c r="P71" s="49"/>
      <c r="Q71" s="49"/>
      <c r="R71" s="50"/>
    </row>
    <row r="72" spans="1:18" s="39" customFormat="1" ht="19.5">
      <c r="A72" s="46"/>
      <c r="B72" s="51"/>
      <c r="C72" s="46"/>
      <c r="D72" s="46"/>
      <c r="E72" s="46"/>
      <c r="F72" s="46"/>
      <c r="G72" s="49"/>
      <c r="H72" s="49"/>
      <c r="I72" s="50"/>
      <c r="J72" s="50"/>
      <c r="K72" s="49"/>
      <c r="L72" s="49"/>
      <c r="M72" s="49"/>
      <c r="N72" s="49"/>
      <c r="O72" s="49"/>
      <c r="P72" s="49"/>
      <c r="Q72" s="49"/>
      <c r="R72" s="50"/>
    </row>
    <row r="73" spans="1:18" s="39" customFormat="1" ht="19.5">
      <c r="A73" s="36">
        <v>4</v>
      </c>
      <c r="B73" s="36" t="s">
        <v>185</v>
      </c>
      <c r="C73" s="37"/>
      <c r="D73" s="37"/>
      <c r="E73" s="37"/>
      <c r="F73" s="37"/>
      <c r="G73" s="37"/>
      <c r="H73" s="37"/>
      <c r="I73" s="37"/>
      <c r="J73" s="37"/>
      <c r="K73" s="38"/>
      <c r="L73" s="38"/>
      <c r="M73" s="38"/>
      <c r="N73" s="38"/>
      <c r="O73" s="38"/>
      <c r="P73" s="49"/>
      <c r="Q73" s="49"/>
      <c r="R73" s="50"/>
    </row>
    <row r="74" spans="1:18" s="39" customFormat="1" ht="19.5">
      <c r="A74" s="36"/>
      <c r="B74" s="36"/>
      <c r="C74" s="37"/>
      <c r="D74" s="37"/>
      <c r="E74" s="37"/>
      <c r="F74" s="37"/>
      <c r="G74" s="37"/>
      <c r="H74" s="37"/>
      <c r="I74" s="37"/>
      <c r="J74" s="37"/>
      <c r="K74" s="38"/>
      <c r="L74" s="38"/>
      <c r="M74" s="38"/>
      <c r="N74" s="38"/>
      <c r="O74" s="38"/>
      <c r="P74" s="49"/>
      <c r="Q74" s="49"/>
      <c r="R74" s="50"/>
    </row>
    <row r="75" spans="1:18" s="39" customFormat="1" ht="19.5">
      <c r="A75" s="46"/>
      <c r="B75" s="46" t="s">
        <v>186</v>
      </c>
      <c r="C75" s="37"/>
      <c r="D75" s="37"/>
      <c r="E75" s="37"/>
      <c r="F75" s="37"/>
      <c r="G75" s="37"/>
      <c r="H75" s="37"/>
      <c r="I75" s="37"/>
      <c r="J75" s="37"/>
      <c r="K75" s="38"/>
      <c r="L75" s="38"/>
      <c r="M75" s="38"/>
      <c r="N75" s="38"/>
      <c r="O75" s="38"/>
      <c r="P75" s="49"/>
      <c r="Q75" s="49"/>
      <c r="R75" s="50"/>
    </row>
    <row r="76" spans="1:18" s="39" customFormat="1" ht="19.5">
      <c r="A76" s="46"/>
      <c r="B76" s="46"/>
      <c r="C76" s="37"/>
      <c r="D76" s="37"/>
      <c r="E76" s="37"/>
      <c r="F76" s="37"/>
      <c r="G76" s="37"/>
      <c r="H76" s="37"/>
      <c r="I76" s="37"/>
      <c r="J76" s="37"/>
      <c r="K76" s="38"/>
      <c r="L76" s="38"/>
      <c r="M76" s="38"/>
      <c r="N76" s="38"/>
      <c r="O76" s="38"/>
      <c r="P76" s="49"/>
      <c r="Q76" s="49"/>
      <c r="R76" s="50"/>
    </row>
    <row r="77" spans="1:18" s="39" customFormat="1" ht="19.5">
      <c r="A77" s="46"/>
      <c r="B77" s="37"/>
      <c r="C77" s="37"/>
      <c r="D77" s="37"/>
      <c r="E77" s="37"/>
      <c r="F77" s="37"/>
      <c r="G77" s="37"/>
      <c r="H77" s="37"/>
      <c r="I77" s="37"/>
      <c r="J77" s="37"/>
      <c r="K77" s="38"/>
      <c r="L77" s="38"/>
      <c r="M77" s="38"/>
      <c r="N77" s="38"/>
      <c r="O77" s="38"/>
      <c r="P77" s="38"/>
      <c r="Q77" s="38"/>
      <c r="R77" s="37"/>
    </row>
    <row r="78" spans="1:18" s="39" customFormat="1" ht="19.5">
      <c r="A78" s="36">
        <v>5</v>
      </c>
      <c r="B78" s="36" t="s">
        <v>164</v>
      </c>
      <c r="C78" s="37"/>
      <c r="D78" s="37"/>
      <c r="E78" s="37"/>
      <c r="F78" s="37"/>
      <c r="G78" s="37"/>
      <c r="H78" s="37"/>
      <c r="I78" s="37"/>
      <c r="J78" s="37"/>
      <c r="K78" s="38"/>
      <c r="L78" s="38"/>
      <c r="M78" s="38"/>
      <c r="N78" s="38"/>
      <c r="O78" s="38"/>
      <c r="P78" s="38"/>
      <c r="Q78" s="38"/>
      <c r="R78" s="37"/>
    </row>
    <row r="79" spans="1:18" s="39" customFormat="1" ht="19.5">
      <c r="A79" s="36"/>
      <c r="F79" s="37"/>
      <c r="G79" s="37"/>
      <c r="H79" s="37"/>
      <c r="I79" s="37"/>
      <c r="J79" s="37"/>
      <c r="K79" s="38"/>
      <c r="L79" s="38"/>
      <c r="M79" s="38"/>
      <c r="N79" s="38"/>
      <c r="O79" s="38"/>
      <c r="P79" s="49"/>
      <c r="Q79" s="49"/>
      <c r="R79" s="50"/>
    </row>
    <row r="80" spans="1:18" s="39" customFormat="1" ht="19.5">
      <c r="A80" s="46"/>
      <c r="B80" s="46" t="s">
        <v>187</v>
      </c>
      <c r="C80" s="37"/>
      <c r="D80" s="37"/>
      <c r="E80" s="37"/>
      <c r="P80" s="38"/>
      <c r="Q80" s="38"/>
      <c r="R80" s="37"/>
    </row>
    <row r="81" spans="1:18" s="39" customFormat="1" ht="19.5">
      <c r="A81" s="46"/>
      <c r="B81" s="46"/>
      <c r="C81" s="37"/>
      <c r="D81" s="37"/>
      <c r="E81" s="37"/>
      <c r="P81" s="38"/>
      <c r="Q81" s="38"/>
      <c r="R81" s="37"/>
    </row>
    <row r="82" spans="1:18" s="39" customFormat="1" ht="19.5">
      <c r="A82" s="46"/>
      <c r="P82" s="38"/>
      <c r="Q82" s="38"/>
      <c r="R82" s="37"/>
    </row>
    <row r="83" spans="1:18" s="39" customFormat="1" ht="19.5">
      <c r="A83" s="36">
        <v>6</v>
      </c>
      <c r="B83" s="36" t="s">
        <v>165</v>
      </c>
      <c r="C83" s="37"/>
      <c r="D83" s="37"/>
      <c r="E83" s="37"/>
      <c r="F83" s="37"/>
      <c r="G83" s="37"/>
      <c r="H83" s="37"/>
      <c r="I83" s="37"/>
      <c r="J83" s="37"/>
      <c r="K83" s="38"/>
      <c r="L83" s="38"/>
      <c r="M83" s="38"/>
      <c r="N83" s="38"/>
      <c r="O83" s="38"/>
      <c r="P83" s="38"/>
      <c r="Q83" s="38"/>
      <c r="R83" s="37"/>
    </row>
    <row r="84" spans="1:18" s="39" customFormat="1" ht="19.5">
      <c r="A84" s="36"/>
      <c r="B84" s="36"/>
      <c r="C84" s="37"/>
      <c r="D84" s="37"/>
      <c r="E84" s="37"/>
      <c r="F84" s="37"/>
      <c r="G84" s="37"/>
      <c r="H84" s="37"/>
      <c r="I84" s="37"/>
      <c r="J84" s="37"/>
      <c r="K84" s="38"/>
      <c r="L84" s="38"/>
      <c r="M84" s="38"/>
      <c r="N84" s="38"/>
      <c r="O84" s="38"/>
      <c r="P84" s="38"/>
      <c r="Q84" s="38"/>
      <c r="R84" s="37"/>
    </row>
    <row r="85" spans="1:18" s="39" customFormat="1" ht="19.5">
      <c r="A85" s="36"/>
      <c r="B85" s="36"/>
      <c r="C85" s="37"/>
      <c r="D85" s="37"/>
      <c r="E85" s="37"/>
      <c r="F85" s="37"/>
      <c r="G85" s="37"/>
      <c r="H85" s="37"/>
      <c r="I85" s="37"/>
      <c r="J85" s="37"/>
      <c r="K85" s="38"/>
      <c r="L85" s="38"/>
      <c r="M85" s="38"/>
      <c r="N85" s="38"/>
      <c r="O85" s="38"/>
      <c r="P85" s="38"/>
      <c r="Q85" s="38"/>
      <c r="R85" s="37"/>
    </row>
    <row r="86" spans="1:18" s="39" customFormat="1" ht="21.75" customHeight="1">
      <c r="A86" s="46"/>
      <c r="P86" s="38"/>
      <c r="Q86" s="38"/>
      <c r="R86" s="37"/>
    </row>
    <row r="87" spans="1:18" s="39" customFormat="1" ht="21.75" customHeight="1">
      <c r="A87" s="46"/>
      <c r="P87" s="38"/>
      <c r="Q87" s="38"/>
      <c r="R87" s="37"/>
    </row>
    <row r="88" s="39" customFormat="1" ht="19.5">
      <c r="A88" s="46"/>
    </row>
    <row r="89" spans="1:18" s="39" customFormat="1" ht="19.5">
      <c r="A89" s="36">
        <v>7</v>
      </c>
      <c r="B89" s="52" t="s">
        <v>166</v>
      </c>
      <c r="C89" s="53"/>
      <c r="D89" s="46"/>
      <c r="E89" s="46"/>
      <c r="F89" s="46"/>
      <c r="G89" s="49"/>
      <c r="H89" s="49"/>
      <c r="I89" s="50"/>
      <c r="P89" s="38"/>
      <c r="Q89" s="38"/>
      <c r="R89" s="37"/>
    </row>
    <row r="90" spans="1:18" s="39" customFormat="1" ht="19.5">
      <c r="A90" s="54"/>
      <c r="B90" s="52"/>
      <c r="C90" s="53"/>
      <c r="D90" s="46"/>
      <c r="E90" s="46"/>
      <c r="F90" s="46"/>
      <c r="G90" s="49"/>
      <c r="H90" s="49"/>
      <c r="I90" s="50"/>
      <c r="J90" s="50"/>
      <c r="K90" s="49"/>
      <c r="L90" s="49"/>
      <c r="M90" s="49"/>
      <c r="N90" s="49"/>
      <c r="O90" s="49"/>
      <c r="P90" s="38"/>
      <c r="Q90" s="38"/>
      <c r="R90" s="37"/>
    </row>
    <row r="91" spans="1:18" s="39" customFormat="1" ht="19.5">
      <c r="A91" s="55"/>
      <c r="B91" s="44"/>
      <c r="P91" s="38"/>
      <c r="Q91" s="38"/>
      <c r="R91" s="37"/>
    </row>
    <row r="92" spans="1:18" s="39" customFormat="1" ht="19.5">
      <c r="A92" s="55"/>
      <c r="B92" s="44"/>
      <c r="P92" s="38"/>
      <c r="Q92" s="38"/>
      <c r="R92" s="37"/>
    </row>
    <row r="93" spans="1:18" s="39" customFormat="1" ht="19.5">
      <c r="A93" s="55"/>
      <c r="P93" s="38"/>
      <c r="Q93" s="38"/>
      <c r="R93" s="37"/>
    </row>
    <row r="94" spans="1:18" s="39" customFormat="1" ht="19.5">
      <c r="A94" s="55"/>
      <c r="P94" s="38"/>
      <c r="Q94" s="38"/>
      <c r="R94" s="37"/>
    </row>
    <row r="95" spans="1:18" s="39" customFormat="1" ht="16.5" customHeight="1">
      <c r="A95" s="55"/>
      <c r="P95" s="38"/>
      <c r="Q95" s="38"/>
      <c r="R95" s="37"/>
    </row>
    <row r="96" spans="1:18" s="266" customFormat="1" ht="16.5">
      <c r="A96" s="280"/>
      <c r="B96" s="275"/>
      <c r="I96" s="278"/>
      <c r="J96" s="360" t="s">
        <v>289</v>
      </c>
      <c r="K96" s="360"/>
      <c r="L96" s="348"/>
      <c r="M96" s="348" t="s">
        <v>188</v>
      </c>
      <c r="N96" s="350"/>
      <c r="P96" s="267"/>
      <c r="Q96" s="267"/>
      <c r="R96" s="263"/>
    </row>
    <row r="97" spans="1:18" s="266" customFormat="1" ht="19.5" customHeight="1">
      <c r="A97" s="280"/>
      <c r="B97" s="265"/>
      <c r="C97" s="265"/>
      <c r="D97" s="265"/>
      <c r="E97" s="265"/>
      <c r="F97" s="265"/>
      <c r="G97" s="282" t="s">
        <v>285</v>
      </c>
      <c r="H97" s="358"/>
      <c r="I97" s="358"/>
      <c r="J97" s="351"/>
      <c r="K97" s="352" t="s">
        <v>286</v>
      </c>
      <c r="L97" s="350"/>
      <c r="M97" s="359" t="s">
        <v>288</v>
      </c>
      <c r="N97" s="359"/>
      <c r="O97" s="265"/>
      <c r="P97" s="267"/>
      <c r="Q97" s="267"/>
      <c r="R97" s="263"/>
    </row>
    <row r="98" spans="1:14" s="266" customFormat="1" ht="16.5">
      <c r="A98" s="280"/>
      <c r="B98" s="275"/>
      <c r="J98" s="350"/>
      <c r="K98" s="348" t="s">
        <v>5</v>
      </c>
      <c r="L98" s="350"/>
      <c r="M98" s="348" t="s">
        <v>5</v>
      </c>
      <c r="N98" s="350"/>
    </row>
    <row r="99" spans="1:14" s="266" customFormat="1" ht="16.5">
      <c r="A99" s="280"/>
      <c r="B99" s="275"/>
      <c r="I99" s="278"/>
      <c r="J99" s="350"/>
      <c r="K99" s="350"/>
      <c r="L99" s="350"/>
      <c r="M99" s="350"/>
      <c r="N99" s="350"/>
    </row>
    <row r="100" spans="1:14" s="266" customFormat="1" ht="16.5">
      <c r="A100" s="280"/>
      <c r="B100" s="275" t="s">
        <v>189</v>
      </c>
      <c r="J100" s="353"/>
      <c r="K100" s="354">
        <v>2000</v>
      </c>
      <c r="L100" s="350"/>
      <c r="M100" s="355">
        <v>4000</v>
      </c>
      <c r="N100" s="353"/>
    </row>
    <row r="101" spans="1:13" s="266" customFormat="1" ht="16.5">
      <c r="A101" s="280"/>
      <c r="B101" s="275"/>
      <c r="I101" s="349"/>
      <c r="J101" s="275"/>
      <c r="K101" s="284"/>
      <c r="L101" s="284"/>
      <c r="M101" s="283"/>
    </row>
    <row r="102" spans="1:13" s="39" customFormat="1" ht="19.5">
      <c r="A102" s="55"/>
      <c r="B102" s="44"/>
      <c r="I102" s="56"/>
      <c r="M102" s="56"/>
    </row>
    <row r="103" spans="1:19" s="39" customFormat="1" ht="19.5">
      <c r="A103" s="54">
        <v>8</v>
      </c>
      <c r="B103" s="36" t="s">
        <v>167</v>
      </c>
      <c r="C103" s="37"/>
      <c r="D103" s="37"/>
      <c r="E103" s="37"/>
      <c r="F103" s="37"/>
      <c r="G103" s="37"/>
      <c r="H103" s="37"/>
      <c r="I103" s="37"/>
      <c r="J103" s="37"/>
      <c r="K103" s="38"/>
      <c r="L103" s="38"/>
      <c r="M103" s="38"/>
      <c r="N103" s="38"/>
      <c r="O103" s="38"/>
      <c r="S103" s="44"/>
    </row>
    <row r="104" spans="1:19" s="39" customFormat="1" ht="19.5">
      <c r="A104" s="36"/>
      <c r="B104" s="36"/>
      <c r="C104" s="37"/>
      <c r="D104" s="37"/>
      <c r="E104" s="37"/>
      <c r="F104" s="37"/>
      <c r="G104" s="37"/>
      <c r="H104" s="37"/>
      <c r="I104" s="37"/>
      <c r="J104" s="37"/>
      <c r="K104" s="38"/>
      <c r="L104" s="38"/>
      <c r="M104" s="38"/>
      <c r="N104" s="38"/>
      <c r="O104" s="38"/>
      <c r="S104" s="44"/>
    </row>
    <row r="105" spans="1:15" s="39" customFormat="1" ht="19.5">
      <c r="A105" s="46"/>
      <c r="B105" s="46"/>
      <c r="C105" s="46"/>
      <c r="D105" s="37"/>
      <c r="E105" s="37"/>
      <c r="F105" s="37"/>
      <c r="G105" s="37"/>
      <c r="H105" s="37"/>
      <c r="I105" s="37"/>
      <c r="J105" s="37"/>
      <c r="K105" s="38"/>
      <c r="L105" s="38"/>
      <c r="M105" s="38"/>
      <c r="N105" s="38"/>
      <c r="O105" s="38"/>
    </row>
    <row r="106" spans="16:18" s="39" customFormat="1" ht="19.5">
      <c r="P106" s="31"/>
      <c r="Q106" s="31"/>
      <c r="R106" s="31"/>
    </row>
    <row r="107" spans="16:18" s="39" customFormat="1" ht="19.5">
      <c r="P107" s="31"/>
      <c r="Q107" s="31"/>
      <c r="R107" s="31"/>
    </row>
    <row r="108" spans="16:18" s="39" customFormat="1" ht="12.75" customHeight="1">
      <c r="P108" s="31"/>
      <c r="Q108" s="31"/>
      <c r="R108" s="31"/>
    </row>
    <row r="109" spans="16:18" s="39" customFormat="1" ht="19.5">
      <c r="P109" s="31"/>
      <c r="Q109" s="31"/>
      <c r="R109" s="31"/>
    </row>
    <row r="110" spans="16:18" s="39" customFormat="1" ht="19.5">
      <c r="P110" s="31"/>
      <c r="Q110" s="31"/>
      <c r="R110" s="31"/>
    </row>
    <row r="111" spans="16:18" s="39" customFormat="1" ht="19.5">
      <c r="P111" s="31"/>
      <c r="Q111" s="31"/>
      <c r="R111" s="31"/>
    </row>
    <row r="112" spans="16:18" s="39" customFormat="1" ht="19.5">
      <c r="P112" s="31"/>
      <c r="Q112" s="31"/>
      <c r="R112" s="31"/>
    </row>
    <row r="113" spans="16:18" s="39" customFormat="1" ht="14.25" customHeight="1">
      <c r="P113" s="31"/>
      <c r="Q113" s="31"/>
      <c r="R113" s="31"/>
    </row>
    <row r="114" spans="1:18" s="41" customFormat="1" ht="19.5">
      <c r="A114" s="36">
        <v>9</v>
      </c>
      <c r="B114" s="41" t="s">
        <v>182</v>
      </c>
      <c r="P114" s="57"/>
      <c r="Q114" s="57"/>
      <c r="R114" s="57"/>
    </row>
    <row r="115" spans="16:18" s="39" customFormat="1" ht="19.5">
      <c r="P115" s="31"/>
      <c r="Q115" s="31"/>
      <c r="R115" s="31"/>
    </row>
    <row r="116" spans="16:18" s="39" customFormat="1" ht="19.5">
      <c r="P116" s="31"/>
      <c r="Q116" s="31"/>
      <c r="R116" s="31"/>
    </row>
    <row r="117" spans="16:18" s="39" customFormat="1" ht="19.5">
      <c r="P117" s="31"/>
      <c r="Q117" s="31"/>
      <c r="R117" s="31"/>
    </row>
    <row r="118" spans="16:18" s="39" customFormat="1" ht="19.5">
      <c r="P118" s="31"/>
      <c r="Q118" s="31"/>
      <c r="R118" s="31"/>
    </row>
    <row r="119" spans="1:18" s="266" customFormat="1" ht="16.5">
      <c r="A119" s="279"/>
      <c r="B119" s="280"/>
      <c r="C119" s="281"/>
      <c r="D119" s="261"/>
      <c r="E119" s="261"/>
      <c r="F119" s="280"/>
      <c r="G119" s="262" t="s">
        <v>193</v>
      </c>
      <c r="H119" s="263"/>
      <c r="I119" s="263"/>
      <c r="J119" s="263"/>
      <c r="K119" s="263"/>
      <c r="L119" s="263"/>
      <c r="M119" s="263"/>
      <c r="N119" s="263"/>
      <c r="O119" s="264"/>
      <c r="P119" s="265"/>
      <c r="Q119" s="265"/>
      <c r="R119" s="265"/>
    </row>
    <row r="120" spans="1:18" s="266" customFormat="1" ht="16.5">
      <c r="A120" s="279"/>
      <c r="B120" s="280"/>
      <c r="C120" s="261" t="s">
        <v>190</v>
      </c>
      <c r="D120" s="261"/>
      <c r="E120" s="261"/>
      <c r="F120" s="280"/>
      <c r="G120" s="264" t="s">
        <v>194</v>
      </c>
      <c r="H120" s="281"/>
      <c r="I120" s="281"/>
      <c r="J120" s="281"/>
      <c r="K120" s="281"/>
      <c r="L120" s="281"/>
      <c r="M120" s="281"/>
      <c r="N120" s="281"/>
      <c r="O120" s="281"/>
      <c r="P120" s="265"/>
      <c r="Q120" s="265"/>
      <c r="R120" s="265"/>
    </row>
    <row r="121" spans="1:18" s="266" customFormat="1" ht="16.5">
      <c r="A121" s="279"/>
      <c r="B121" s="280"/>
      <c r="C121" s="261" t="s">
        <v>191</v>
      </c>
      <c r="D121" s="261"/>
      <c r="E121" s="261" t="s">
        <v>192</v>
      </c>
      <c r="F121" s="280"/>
      <c r="G121" s="262" t="s">
        <v>198</v>
      </c>
      <c r="H121" s="267"/>
      <c r="I121" s="264" t="s">
        <v>195</v>
      </c>
      <c r="J121" s="268"/>
      <c r="K121" s="262" t="s">
        <v>196</v>
      </c>
      <c r="L121" s="268"/>
      <c r="M121" s="262" t="s">
        <v>197</v>
      </c>
      <c r="N121" s="262"/>
      <c r="O121" s="263"/>
      <c r="P121" s="265"/>
      <c r="Q121" s="265"/>
      <c r="R121" s="265"/>
    </row>
    <row r="122" spans="1:18" s="266" customFormat="1" ht="16.5">
      <c r="A122" s="279"/>
      <c r="B122" s="280"/>
      <c r="C122" s="261"/>
      <c r="D122" s="261"/>
      <c r="E122" s="261"/>
      <c r="F122" s="280"/>
      <c r="G122" s="262" t="s">
        <v>199</v>
      </c>
      <c r="H122" s="267"/>
      <c r="I122" s="262"/>
      <c r="J122" s="267"/>
      <c r="K122" s="262"/>
      <c r="L122" s="267"/>
      <c r="M122" s="262"/>
      <c r="N122" s="262"/>
      <c r="O122" s="261"/>
      <c r="P122" s="265"/>
      <c r="Q122" s="265"/>
      <c r="R122" s="265"/>
    </row>
    <row r="123" spans="1:18" s="266" customFormat="1" ht="16.5">
      <c r="A123" s="279"/>
      <c r="B123" s="280"/>
      <c r="C123" s="261" t="s">
        <v>5</v>
      </c>
      <c r="D123" s="261"/>
      <c r="E123" s="261" t="s">
        <v>5</v>
      </c>
      <c r="F123" s="280"/>
      <c r="G123" s="261" t="s">
        <v>5</v>
      </c>
      <c r="H123" s="267"/>
      <c r="I123" s="261" t="s">
        <v>5</v>
      </c>
      <c r="J123" s="267"/>
      <c r="K123" s="261" t="s">
        <v>5</v>
      </c>
      <c r="L123" s="267"/>
      <c r="M123" s="261" t="s">
        <v>5</v>
      </c>
      <c r="N123" s="261"/>
      <c r="O123" s="261"/>
      <c r="P123" s="265"/>
      <c r="Q123" s="265"/>
      <c r="R123" s="265"/>
    </row>
    <row r="124" spans="2:18" s="266" customFormat="1" ht="16.5">
      <c r="B124" s="269" t="s">
        <v>7</v>
      </c>
      <c r="C124" s="261"/>
      <c r="D124" s="261"/>
      <c r="E124" s="261"/>
      <c r="F124" s="280"/>
      <c r="G124" s="261"/>
      <c r="H124" s="267"/>
      <c r="I124" s="261"/>
      <c r="J124" s="267"/>
      <c r="K124" s="261"/>
      <c r="L124" s="267"/>
      <c r="M124" s="261"/>
      <c r="N124" s="261"/>
      <c r="O124" s="261"/>
      <c r="P124" s="265"/>
      <c r="Q124" s="265"/>
      <c r="R124" s="265"/>
    </row>
    <row r="125" spans="2:18" s="266" customFormat="1" ht="16.5">
      <c r="B125" s="280" t="s">
        <v>275</v>
      </c>
      <c r="C125" s="270">
        <v>59928</v>
      </c>
      <c r="D125" s="270"/>
      <c r="E125" s="270">
        <v>1451</v>
      </c>
      <c r="F125" s="270"/>
      <c r="G125" s="270">
        <v>1175</v>
      </c>
      <c r="H125" s="270"/>
      <c r="I125" s="270">
        <v>0</v>
      </c>
      <c r="J125" s="270"/>
      <c r="K125" s="270">
        <v>0</v>
      </c>
      <c r="L125" s="270"/>
      <c r="M125" s="270">
        <f>SUM(C125:K125)</f>
        <v>62554</v>
      </c>
      <c r="N125" s="270"/>
      <c r="O125" s="271"/>
      <c r="P125" s="265"/>
      <c r="Q125" s="265"/>
      <c r="R125" s="265"/>
    </row>
    <row r="126" spans="2:18" s="266" customFormat="1" ht="16.5">
      <c r="B126" s="280" t="s">
        <v>269</v>
      </c>
      <c r="N126" s="270"/>
      <c r="O126" s="271"/>
      <c r="P126" s="265"/>
      <c r="Q126" s="265"/>
      <c r="R126" s="265"/>
    </row>
    <row r="127" spans="2:18" s="266" customFormat="1" ht="16.5">
      <c r="B127" s="280" t="s">
        <v>276</v>
      </c>
      <c r="C127" s="270">
        <v>5155</v>
      </c>
      <c r="D127" s="270"/>
      <c r="E127" s="270">
        <v>0</v>
      </c>
      <c r="F127" s="270"/>
      <c r="G127" s="270">
        <v>7710</v>
      </c>
      <c r="H127" s="270"/>
      <c r="I127" s="270">
        <v>0</v>
      </c>
      <c r="J127" s="270"/>
      <c r="K127" s="270">
        <v>-12865</v>
      </c>
      <c r="L127" s="270"/>
      <c r="M127" s="270">
        <f>SUM(C127:K127)</f>
        <v>0</v>
      </c>
      <c r="N127" s="270"/>
      <c r="O127" s="271"/>
      <c r="P127" s="265"/>
      <c r="Q127" s="265"/>
      <c r="R127" s="265"/>
    </row>
    <row r="128" spans="2:18" s="266" customFormat="1" ht="17.25" thickBot="1">
      <c r="B128" s="272" t="s">
        <v>277</v>
      </c>
      <c r="C128" s="273">
        <f>SUM(C125:C127)</f>
        <v>65083</v>
      </c>
      <c r="D128" s="270"/>
      <c r="E128" s="273">
        <f>SUM(E125:E127)</f>
        <v>1451</v>
      </c>
      <c r="F128" s="270"/>
      <c r="G128" s="273">
        <f>SUM(G125:G127)</f>
        <v>8885</v>
      </c>
      <c r="H128" s="270"/>
      <c r="I128" s="273">
        <f>SUM(I125:I127)</f>
        <v>0</v>
      </c>
      <c r="J128" s="270"/>
      <c r="K128" s="273">
        <f>SUM(K125:K127)</f>
        <v>-12865</v>
      </c>
      <c r="L128" s="270"/>
      <c r="M128" s="273">
        <f>SUM(M125:M127)</f>
        <v>62554</v>
      </c>
      <c r="N128" s="273"/>
      <c r="O128" s="271"/>
      <c r="P128" s="265"/>
      <c r="Q128" s="265"/>
      <c r="R128" s="265"/>
    </row>
    <row r="129" spans="2:18" s="266" customFormat="1" ht="17.25" thickTop="1">
      <c r="B129" s="272"/>
      <c r="C129" s="270"/>
      <c r="D129" s="270"/>
      <c r="E129" s="270"/>
      <c r="F129" s="270"/>
      <c r="G129" s="270"/>
      <c r="H129" s="270"/>
      <c r="I129" s="270"/>
      <c r="J129" s="270"/>
      <c r="K129" s="270"/>
      <c r="L129" s="270"/>
      <c r="M129" s="270"/>
      <c r="N129" s="270"/>
      <c r="O129" s="271"/>
      <c r="P129" s="265"/>
      <c r="Q129" s="265"/>
      <c r="R129" s="265"/>
    </row>
    <row r="130" spans="2:18" s="266" customFormat="1" ht="16.5">
      <c r="B130" s="274" t="s">
        <v>183</v>
      </c>
      <c r="C130" s="270"/>
      <c r="D130" s="270"/>
      <c r="E130" s="270"/>
      <c r="F130" s="270"/>
      <c r="G130" s="270"/>
      <c r="H130" s="270"/>
      <c r="I130" s="270"/>
      <c r="J130" s="270"/>
      <c r="K130" s="270"/>
      <c r="L130" s="270"/>
      <c r="M130" s="270"/>
      <c r="N130" s="270"/>
      <c r="O130" s="271"/>
      <c r="P130" s="265"/>
      <c r="Q130" s="265"/>
      <c r="R130" s="265"/>
    </row>
    <row r="131" spans="2:18" s="266" customFormat="1" ht="16.5">
      <c r="B131" s="275" t="s">
        <v>280</v>
      </c>
      <c r="N131" s="271"/>
      <c r="O131" s="271"/>
      <c r="P131" s="265"/>
      <c r="Q131" s="265"/>
      <c r="R131" s="265"/>
    </row>
    <row r="132" spans="2:18" s="266" customFormat="1" ht="16.5">
      <c r="B132" s="275" t="s">
        <v>270</v>
      </c>
      <c r="C132" s="271">
        <v>28853</v>
      </c>
      <c r="D132" s="271"/>
      <c r="E132" s="271">
        <v>971</v>
      </c>
      <c r="F132" s="271"/>
      <c r="G132" s="271">
        <v>6994</v>
      </c>
      <c r="H132" s="271"/>
      <c r="I132" s="271">
        <v>-2</v>
      </c>
      <c r="J132" s="271"/>
      <c r="K132" s="271">
        <v>-5149</v>
      </c>
      <c r="L132" s="271"/>
      <c r="M132" s="271">
        <f>SUM(C132:K132)</f>
        <v>31667</v>
      </c>
      <c r="N132" s="271"/>
      <c r="O132" s="271"/>
      <c r="P132" s="265"/>
      <c r="Q132" s="265"/>
      <c r="R132" s="265"/>
    </row>
    <row r="133" spans="2:18" s="266" customFormat="1" ht="16.5">
      <c r="B133" s="275" t="s">
        <v>23</v>
      </c>
      <c r="C133" s="271"/>
      <c r="D133" s="271"/>
      <c r="E133" s="271"/>
      <c r="F133" s="271"/>
      <c r="G133" s="271"/>
      <c r="H133" s="271"/>
      <c r="I133" s="271"/>
      <c r="J133" s="271"/>
      <c r="K133" s="271"/>
      <c r="L133" s="271"/>
      <c r="M133" s="276">
        <v>-2067</v>
      </c>
      <c r="N133" s="271"/>
      <c r="O133" s="271"/>
      <c r="P133" s="265"/>
      <c r="Q133" s="265"/>
      <c r="R133" s="265"/>
    </row>
    <row r="134" spans="2:18" s="266" customFormat="1" ht="16.5">
      <c r="B134" s="275" t="s">
        <v>62</v>
      </c>
      <c r="C134" s="270"/>
      <c r="D134" s="270"/>
      <c r="E134" s="270"/>
      <c r="F134" s="270"/>
      <c r="G134" s="270"/>
      <c r="H134" s="270"/>
      <c r="I134" s="270"/>
      <c r="J134" s="270"/>
      <c r="K134" s="270"/>
      <c r="L134" s="270"/>
      <c r="M134" s="270">
        <f>SUM(M132:M133)</f>
        <v>29600</v>
      </c>
      <c r="N134" s="270"/>
      <c r="O134" s="271"/>
      <c r="P134" s="265"/>
      <c r="Q134" s="265"/>
      <c r="R134" s="265"/>
    </row>
    <row r="135" spans="2:18" s="266" customFormat="1" ht="16.5">
      <c r="B135" s="275" t="s">
        <v>59</v>
      </c>
      <c r="C135" s="270"/>
      <c r="D135" s="270"/>
      <c r="E135" s="270"/>
      <c r="F135" s="270"/>
      <c r="G135" s="270"/>
      <c r="H135" s="270"/>
      <c r="I135" s="270"/>
      <c r="J135" s="270"/>
      <c r="K135" s="270"/>
      <c r="L135" s="270"/>
      <c r="M135" s="270">
        <v>-6664</v>
      </c>
      <c r="N135" s="270"/>
      <c r="O135" s="271"/>
      <c r="P135" s="265"/>
      <c r="Q135" s="265"/>
      <c r="R135" s="265"/>
    </row>
    <row r="136" spans="2:18" s="266" customFormat="1" ht="16.5">
      <c r="B136" s="280" t="s">
        <v>80</v>
      </c>
      <c r="C136" s="270"/>
      <c r="D136" s="270"/>
      <c r="E136" s="270"/>
      <c r="F136" s="270"/>
      <c r="G136" s="270"/>
      <c r="H136" s="270"/>
      <c r="I136" s="270"/>
      <c r="J136" s="270"/>
      <c r="K136" s="270"/>
      <c r="L136" s="270"/>
      <c r="M136" s="277">
        <f>SUM(M134:M135)</f>
        <v>22936</v>
      </c>
      <c r="N136" s="270"/>
      <c r="O136" s="271"/>
      <c r="P136" s="265"/>
      <c r="Q136" s="265"/>
      <c r="R136" s="265"/>
    </row>
    <row r="137" spans="2:18" s="266" customFormat="1" ht="16.5">
      <c r="B137" s="269"/>
      <c r="C137" s="270"/>
      <c r="D137" s="270"/>
      <c r="E137" s="270"/>
      <c r="F137" s="270"/>
      <c r="G137" s="270"/>
      <c r="H137" s="270"/>
      <c r="I137" s="270"/>
      <c r="J137" s="270"/>
      <c r="K137" s="270"/>
      <c r="L137" s="270"/>
      <c r="M137" s="270"/>
      <c r="N137" s="270"/>
      <c r="O137" s="271"/>
      <c r="P137" s="265"/>
      <c r="Q137" s="265"/>
      <c r="R137" s="265"/>
    </row>
    <row r="138" spans="2:18" s="266" customFormat="1" ht="16.5">
      <c r="B138" s="269" t="s">
        <v>200</v>
      </c>
      <c r="C138" s="270"/>
      <c r="D138" s="270"/>
      <c r="E138" s="270"/>
      <c r="F138" s="270"/>
      <c r="G138" s="270"/>
      <c r="H138" s="270"/>
      <c r="I138" s="270"/>
      <c r="J138" s="270"/>
      <c r="K138" s="270"/>
      <c r="L138" s="270"/>
      <c r="M138" s="270"/>
      <c r="N138" s="270"/>
      <c r="O138" s="271"/>
      <c r="P138" s="265"/>
      <c r="Q138" s="265"/>
      <c r="R138" s="265"/>
    </row>
    <row r="139" spans="2:18" s="266" customFormat="1" ht="16.5">
      <c r="B139" s="280" t="s">
        <v>284</v>
      </c>
      <c r="C139" s="270"/>
      <c r="D139" s="270"/>
      <c r="E139" s="270"/>
      <c r="F139" s="270"/>
      <c r="G139" s="270"/>
      <c r="H139" s="270"/>
      <c r="I139" s="270"/>
      <c r="J139" s="270"/>
      <c r="K139" s="270"/>
      <c r="L139" s="270"/>
      <c r="M139" s="270"/>
      <c r="N139" s="270"/>
      <c r="O139" s="271"/>
      <c r="P139" s="265"/>
      <c r="Q139" s="265"/>
      <c r="R139" s="265"/>
    </row>
    <row r="140" spans="2:18" s="266" customFormat="1" ht="16.5">
      <c r="B140" s="280" t="s">
        <v>281</v>
      </c>
      <c r="C140" s="270">
        <v>1035</v>
      </c>
      <c r="D140" s="270"/>
      <c r="E140" s="270">
        <v>36</v>
      </c>
      <c r="F140" s="270"/>
      <c r="G140" s="270">
        <v>23</v>
      </c>
      <c r="H140" s="270"/>
      <c r="I140" s="270">
        <v>0</v>
      </c>
      <c r="J140" s="270"/>
      <c r="K140" s="270">
        <v>-36</v>
      </c>
      <c r="L140" s="270"/>
      <c r="M140" s="270">
        <f>SUM(C140:K140)</f>
        <v>1058</v>
      </c>
      <c r="N140" s="270"/>
      <c r="O140" s="271"/>
      <c r="P140" s="265"/>
      <c r="Q140" s="265"/>
      <c r="R140" s="265"/>
    </row>
    <row r="141" spans="1:18" s="39" customFormat="1" ht="19.5">
      <c r="A141" s="55"/>
      <c r="B141" s="55"/>
      <c r="C141" s="59"/>
      <c r="D141" s="59"/>
      <c r="E141" s="59"/>
      <c r="F141" s="59"/>
      <c r="G141" s="59"/>
      <c r="H141" s="59"/>
      <c r="I141" s="59"/>
      <c r="J141" s="59"/>
      <c r="K141" s="59"/>
      <c r="L141" s="59"/>
      <c r="M141" s="59"/>
      <c r="N141" s="59"/>
      <c r="O141" s="50"/>
      <c r="P141" s="31"/>
      <c r="Q141" s="31"/>
      <c r="R141" s="31"/>
    </row>
    <row r="142" spans="16:18" s="39" customFormat="1" ht="19.5">
      <c r="P142" s="31"/>
      <c r="Q142" s="31"/>
      <c r="R142" s="31"/>
    </row>
    <row r="143" spans="16:18" s="39" customFormat="1" ht="19.5">
      <c r="P143" s="31"/>
      <c r="Q143" s="31"/>
      <c r="R143" s="31"/>
    </row>
    <row r="144" spans="16:18" s="39" customFormat="1" ht="19.5">
      <c r="P144" s="31"/>
      <c r="Q144" s="31"/>
      <c r="R144" s="31"/>
    </row>
    <row r="145" spans="1:18" s="39" customFormat="1" ht="19.5">
      <c r="A145" s="60">
        <v>10</v>
      </c>
      <c r="B145" s="36" t="s">
        <v>168</v>
      </c>
      <c r="C145" s="37"/>
      <c r="G145" s="49"/>
      <c r="H145" s="49"/>
      <c r="I145" s="50"/>
      <c r="J145" s="50"/>
      <c r="K145" s="49"/>
      <c r="L145" s="38"/>
      <c r="M145" s="38"/>
      <c r="N145" s="38"/>
      <c r="O145" s="38"/>
      <c r="P145" s="38"/>
      <c r="Q145" s="38"/>
      <c r="R145" s="42"/>
    </row>
    <row r="146" spans="1:18" s="39" customFormat="1" ht="19.5">
      <c r="A146" s="60"/>
      <c r="B146" s="36"/>
      <c r="C146" s="37"/>
      <c r="G146" s="49"/>
      <c r="H146" s="49"/>
      <c r="I146" s="50"/>
      <c r="J146" s="50"/>
      <c r="K146" s="49"/>
      <c r="L146" s="38"/>
      <c r="M146" s="38"/>
      <c r="N146" s="38"/>
      <c r="O146" s="38"/>
      <c r="P146" s="38"/>
      <c r="Q146" s="38"/>
      <c r="R146" s="42"/>
    </row>
    <row r="147" spans="1:19" s="39" customFormat="1" ht="19.5">
      <c r="A147" s="61"/>
      <c r="B147" s="366" t="s">
        <v>201</v>
      </c>
      <c r="C147" s="366"/>
      <c r="D147" s="366"/>
      <c r="E147" s="366"/>
      <c r="F147" s="366"/>
      <c r="G147" s="366"/>
      <c r="H147" s="366"/>
      <c r="I147" s="366"/>
      <c r="J147" s="366"/>
      <c r="K147" s="366"/>
      <c r="L147" s="366"/>
      <c r="M147" s="366"/>
      <c r="N147" s="31"/>
      <c r="O147" s="31"/>
      <c r="P147" s="47"/>
      <c r="Q147" s="31"/>
      <c r="R147" s="31"/>
      <c r="S147" s="44"/>
    </row>
    <row r="148" spans="1:19" s="39" customFormat="1" ht="19.5">
      <c r="A148" s="61"/>
      <c r="B148" s="366"/>
      <c r="C148" s="366"/>
      <c r="D148" s="366"/>
      <c r="E148" s="366"/>
      <c r="F148" s="366"/>
      <c r="G148" s="366"/>
      <c r="H148" s="366"/>
      <c r="I148" s="366"/>
      <c r="J148" s="366"/>
      <c r="K148" s="366"/>
      <c r="L148" s="366"/>
      <c r="M148" s="366"/>
      <c r="N148" s="31"/>
      <c r="O148" s="31"/>
      <c r="P148" s="47"/>
      <c r="Q148" s="31"/>
      <c r="R148" s="31"/>
      <c r="S148" s="44"/>
    </row>
    <row r="149" spans="1:19" s="39" customFormat="1" ht="19.5">
      <c r="A149" s="61"/>
      <c r="B149" s="31"/>
      <c r="C149" s="31"/>
      <c r="D149" s="31"/>
      <c r="E149" s="31"/>
      <c r="F149" s="31"/>
      <c r="G149" s="31"/>
      <c r="H149" s="31"/>
      <c r="I149" s="31"/>
      <c r="J149" s="31"/>
      <c r="K149" s="31"/>
      <c r="L149" s="31"/>
      <c r="M149" s="31"/>
      <c r="N149" s="31"/>
      <c r="O149" s="31"/>
      <c r="P149" s="47"/>
      <c r="Q149" s="31"/>
      <c r="R149" s="31"/>
      <c r="S149" s="44"/>
    </row>
    <row r="150" spans="1:19" s="39" customFormat="1" ht="19.5">
      <c r="A150" s="61"/>
      <c r="B150" s="31"/>
      <c r="C150" s="31"/>
      <c r="D150" s="31"/>
      <c r="E150" s="31"/>
      <c r="F150" s="31"/>
      <c r="G150" s="31"/>
      <c r="H150" s="31"/>
      <c r="I150" s="31"/>
      <c r="J150" s="31"/>
      <c r="K150" s="31"/>
      <c r="L150" s="31"/>
      <c r="M150" s="31"/>
      <c r="N150" s="31"/>
      <c r="O150" s="31"/>
      <c r="P150" s="47"/>
      <c r="Q150" s="31"/>
      <c r="R150" s="31"/>
      <c r="S150" s="44"/>
    </row>
    <row r="151" spans="1:19" s="39" customFormat="1" ht="19.5">
      <c r="A151" s="62">
        <v>11</v>
      </c>
      <c r="B151" s="36" t="s">
        <v>202</v>
      </c>
      <c r="C151" s="37"/>
      <c r="G151" s="49"/>
      <c r="H151" s="49"/>
      <c r="I151" s="50"/>
      <c r="J151" s="50"/>
      <c r="K151" s="49"/>
      <c r="L151" s="49"/>
      <c r="M151" s="49"/>
      <c r="N151" s="49"/>
      <c r="O151" s="49"/>
      <c r="P151" s="49"/>
      <c r="Q151" s="49"/>
      <c r="R151" s="50"/>
      <c r="S151" s="44"/>
    </row>
    <row r="152" spans="1:19" s="39" customFormat="1" ht="19.5">
      <c r="A152" s="62"/>
      <c r="B152" s="36"/>
      <c r="C152" s="42"/>
      <c r="G152" s="49"/>
      <c r="H152" s="49"/>
      <c r="I152" s="50"/>
      <c r="J152" s="50"/>
      <c r="K152" s="49"/>
      <c r="L152" s="49"/>
      <c r="M152" s="49"/>
      <c r="N152" s="49"/>
      <c r="O152" s="49"/>
      <c r="P152" s="49"/>
      <c r="Q152" s="49"/>
      <c r="R152" s="50"/>
      <c r="S152" s="44"/>
    </row>
    <row r="153" spans="1:19" s="39" customFormat="1" ht="19.5">
      <c r="A153" s="63"/>
      <c r="S153" s="44"/>
    </row>
    <row r="154" spans="1:19" s="39" customFormat="1" ht="19.5">
      <c r="A154" s="63"/>
      <c r="S154" s="44"/>
    </row>
    <row r="155" spans="1:19" s="39" customFormat="1" ht="19.5">
      <c r="A155" s="63"/>
      <c r="S155" s="44"/>
    </row>
    <row r="156" spans="1:19" s="39" customFormat="1" ht="19.5">
      <c r="A156" s="63"/>
      <c r="S156" s="44"/>
    </row>
    <row r="157" spans="1:19" s="39" customFormat="1" ht="19.5">
      <c r="A157" s="63"/>
      <c r="S157" s="44"/>
    </row>
    <row r="158" spans="1:19" s="39" customFormat="1" ht="19.5">
      <c r="A158" s="60">
        <v>12</v>
      </c>
      <c r="B158" s="52" t="s">
        <v>169</v>
      </c>
      <c r="C158" s="46"/>
      <c r="D158" s="46"/>
      <c r="E158" s="46"/>
      <c r="F158" s="46"/>
      <c r="G158" s="49"/>
      <c r="H158" s="49"/>
      <c r="I158" s="50"/>
      <c r="J158" s="50"/>
      <c r="K158" s="49"/>
      <c r="L158" s="49"/>
      <c r="M158" s="49"/>
      <c r="N158" s="49"/>
      <c r="O158" s="49"/>
      <c r="P158" s="49"/>
      <c r="Q158" s="49"/>
      <c r="R158" s="50"/>
      <c r="S158" s="44"/>
    </row>
    <row r="159" spans="1:19" s="39" customFormat="1" ht="19.5">
      <c r="A159" s="60"/>
      <c r="B159" s="52"/>
      <c r="C159" s="46"/>
      <c r="D159" s="46"/>
      <c r="E159" s="46"/>
      <c r="F159" s="46"/>
      <c r="G159" s="49"/>
      <c r="H159" s="49"/>
      <c r="I159" s="50"/>
      <c r="J159" s="50"/>
      <c r="K159" s="49"/>
      <c r="L159" s="49"/>
      <c r="M159" s="49"/>
      <c r="N159" s="49"/>
      <c r="O159" s="49"/>
      <c r="P159" s="49"/>
      <c r="Q159" s="49"/>
      <c r="R159" s="50"/>
      <c r="S159" s="44"/>
    </row>
    <row r="160" spans="1:19" s="39" customFormat="1" ht="19.5">
      <c r="A160" s="63"/>
      <c r="B160" s="64"/>
      <c r="C160" s="31"/>
      <c r="D160" s="31"/>
      <c r="E160" s="31"/>
      <c r="F160" s="31"/>
      <c r="G160" s="31"/>
      <c r="H160" s="31"/>
      <c r="I160" s="31"/>
      <c r="J160" s="31"/>
      <c r="K160" s="31"/>
      <c r="L160" s="31"/>
      <c r="M160" s="31"/>
      <c r="N160" s="31"/>
      <c r="O160" s="31"/>
      <c r="P160" s="31"/>
      <c r="Q160" s="31"/>
      <c r="R160" s="31"/>
      <c r="S160" s="44"/>
    </row>
    <row r="161" spans="1:19" s="39" customFormat="1" ht="19.5">
      <c r="A161" s="63"/>
      <c r="B161" s="65"/>
      <c r="C161" s="31"/>
      <c r="D161" s="31"/>
      <c r="E161" s="31"/>
      <c r="F161" s="31"/>
      <c r="G161" s="31"/>
      <c r="H161" s="31"/>
      <c r="I161" s="31"/>
      <c r="J161" s="31"/>
      <c r="K161" s="31"/>
      <c r="L161" s="31"/>
      <c r="M161" s="31"/>
      <c r="N161" s="31"/>
      <c r="O161" s="31"/>
      <c r="P161" s="31"/>
      <c r="Q161" s="31"/>
      <c r="R161" s="31"/>
      <c r="S161" s="44"/>
    </row>
    <row r="162" spans="1:20" s="39" customFormat="1" ht="19.5">
      <c r="A162" s="61"/>
      <c r="B162" s="66"/>
      <c r="C162" s="67"/>
      <c r="D162" s="31"/>
      <c r="E162" s="31"/>
      <c r="F162" s="31"/>
      <c r="G162" s="31"/>
      <c r="H162" s="31"/>
      <c r="I162" s="31"/>
      <c r="J162" s="31"/>
      <c r="K162" s="31"/>
      <c r="L162" s="31"/>
      <c r="M162" s="31"/>
      <c r="N162" s="31"/>
      <c r="O162" s="31"/>
      <c r="P162" s="31"/>
      <c r="Q162" s="31"/>
      <c r="R162" s="31"/>
      <c r="S162" s="44"/>
      <c r="T162" s="44"/>
    </row>
    <row r="163" spans="1:20" s="39" customFormat="1" ht="19.5">
      <c r="A163" s="61"/>
      <c r="B163" s="66"/>
      <c r="C163" s="67"/>
      <c r="D163" s="31"/>
      <c r="E163" s="31"/>
      <c r="F163" s="31"/>
      <c r="G163" s="31"/>
      <c r="H163" s="31"/>
      <c r="I163" s="31"/>
      <c r="J163" s="31"/>
      <c r="K163" s="31"/>
      <c r="L163" s="31"/>
      <c r="M163" s="31"/>
      <c r="N163" s="31"/>
      <c r="O163" s="31"/>
      <c r="P163" s="31"/>
      <c r="Q163" s="31"/>
      <c r="R163" s="31"/>
      <c r="S163" s="44"/>
      <c r="T163" s="44"/>
    </row>
    <row r="164" spans="1:18" s="39" customFormat="1" ht="19.5">
      <c r="A164" s="60">
        <v>13</v>
      </c>
      <c r="B164" s="36"/>
      <c r="C164" s="37"/>
      <c r="D164" s="37"/>
      <c r="E164" s="37"/>
      <c r="F164" s="37"/>
      <c r="G164" s="37"/>
      <c r="H164" s="37"/>
      <c r="I164" s="37"/>
      <c r="J164" s="37"/>
      <c r="K164" s="38"/>
      <c r="L164" s="38"/>
      <c r="M164" s="38"/>
      <c r="N164" s="38"/>
      <c r="O164" s="38"/>
      <c r="P164" s="38"/>
      <c r="Q164" s="38"/>
      <c r="R164" s="37"/>
    </row>
    <row r="165" spans="1:18" s="39" customFormat="1" ht="19.5">
      <c r="A165" s="60"/>
      <c r="B165" s="36"/>
      <c r="C165" s="37"/>
      <c r="D165" s="37"/>
      <c r="E165" s="37"/>
      <c r="F165" s="37"/>
      <c r="G165" s="37"/>
      <c r="H165" s="37"/>
      <c r="I165" s="37"/>
      <c r="J165" s="37"/>
      <c r="K165" s="38"/>
      <c r="L165" s="38"/>
      <c r="M165" s="38"/>
      <c r="N165" s="38"/>
      <c r="O165" s="38"/>
      <c r="P165" s="38"/>
      <c r="Q165" s="38"/>
      <c r="R165" s="37"/>
    </row>
    <row r="166" spans="1:18" s="39" customFormat="1" ht="19.5">
      <c r="A166" s="60"/>
      <c r="B166" s="36"/>
      <c r="C166" s="37"/>
      <c r="D166" s="37"/>
      <c r="E166" s="37"/>
      <c r="F166" s="37"/>
      <c r="G166" s="37"/>
      <c r="H166" s="37"/>
      <c r="I166" s="37"/>
      <c r="J166" s="37"/>
      <c r="K166" s="38"/>
      <c r="L166" s="38"/>
      <c r="M166" s="38"/>
      <c r="N166" s="38"/>
      <c r="O166" s="38"/>
      <c r="P166" s="38"/>
      <c r="Q166" s="38"/>
      <c r="R166" s="37"/>
    </row>
    <row r="167" spans="1:18" s="39" customFormat="1" ht="19.5">
      <c r="A167" s="60"/>
      <c r="B167" s="36"/>
      <c r="C167" s="37"/>
      <c r="D167" s="37"/>
      <c r="E167" s="37"/>
      <c r="F167" s="37"/>
      <c r="G167" s="37"/>
      <c r="H167" s="37"/>
      <c r="I167" s="37"/>
      <c r="J167" s="37"/>
      <c r="K167" s="38"/>
      <c r="L167" s="38"/>
      <c r="M167" s="38"/>
      <c r="N167" s="38"/>
      <c r="O167" s="38"/>
      <c r="P167" s="38"/>
      <c r="Q167" s="38"/>
      <c r="R167" s="37"/>
    </row>
    <row r="168" spans="1:18" s="39" customFormat="1" ht="19.5">
      <c r="A168" s="60"/>
      <c r="B168" s="36"/>
      <c r="C168" s="37"/>
      <c r="D168" s="37"/>
      <c r="E168" s="37"/>
      <c r="F168" s="37"/>
      <c r="G168" s="37"/>
      <c r="H168" s="37"/>
      <c r="I168" s="37"/>
      <c r="J168" s="37"/>
      <c r="K168" s="38"/>
      <c r="L168" s="38"/>
      <c r="M168" s="38"/>
      <c r="N168" s="38"/>
      <c r="O168" s="38"/>
      <c r="P168" s="38"/>
      <c r="Q168" s="38"/>
      <c r="R168" s="37"/>
    </row>
    <row r="169" spans="1:18" s="39" customFormat="1" ht="19.5">
      <c r="A169" s="60"/>
      <c r="B169" s="36"/>
      <c r="C169" s="37"/>
      <c r="D169" s="37"/>
      <c r="E169" s="37"/>
      <c r="F169" s="37"/>
      <c r="G169" s="37"/>
      <c r="H169" s="37"/>
      <c r="I169" s="37"/>
      <c r="J169" s="37"/>
      <c r="K169" s="38"/>
      <c r="L169" s="38"/>
      <c r="M169" s="38"/>
      <c r="N169" s="38"/>
      <c r="O169" s="38"/>
      <c r="P169" s="38"/>
      <c r="Q169" s="38"/>
      <c r="R169" s="37"/>
    </row>
    <row r="170" spans="1:18" s="39" customFormat="1" ht="19.5">
      <c r="A170" s="60"/>
      <c r="B170" s="36"/>
      <c r="C170" s="37"/>
      <c r="D170" s="37"/>
      <c r="E170" s="37"/>
      <c r="F170" s="37"/>
      <c r="G170" s="37"/>
      <c r="H170" s="37"/>
      <c r="I170" s="37"/>
      <c r="J170" s="37"/>
      <c r="K170" s="38"/>
      <c r="L170" s="38"/>
      <c r="M170" s="38"/>
      <c r="N170" s="38"/>
      <c r="O170" s="38"/>
      <c r="P170" s="38"/>
      <c r="Q170" s="38"/>
      <c r="R170" s="37"/>
    </row>
    <row r="171" spans="1:18" s="39" customFormat="1" ht="19.5">
      <c r="A171" s="60"/>
      <c r="B171" s="36"/>
      <c r="C171" s="37"/>
      <c r="D171" s="37"/>
      <c r="E171" s="37"/>
      <c r="F171" s="37"/>
      <c r="G171" s="37"/>
      <c r="H171" s="37"/>
      <c r="I171" s="37"/>
      <c r="J171" s="37"/>
      <c r="K171" s="38"/>
      <c r="L171" s="38"/>
      <c r="M171" s="38"/>
      <c r="N171" s="38"/>
      <c r="O171" s="38"/>
      <c r="P171" s="38"/>
      <c r="Q171" s="38"/>
      <c r="R171" s="37"/>
    </row>
    <row r="172" spans="1:18" s="39" customFormat="1" ht="19.5">
      <c r="A172" s="60"/>
      <c r="B172" s="36"/>
      <c r="C172" s="37"/>
      <c r="D172" s="37"/>
      <c r="E172" s="37"/>
      <c r="F172" s="37"/>
      <c r="G172" s="37"/>
      <c r="H172" s="37"/>
      <c r="I172" s="37"/>
      <c r="J172" s="37"/>
      <c r="K172" s="38"/>
      <c r="L172" s="38"/>
      <c r="M172" s="38"/>
      <c r="N172" s="38"/>
      <c r="O172" s="38"/>
      <c r="P172" s="38"/>
      <c r="Q172" s="38"/>
      <c r="R172" s="37"/>
    </row>
    <row r="173" spans="1:18" s="39" customFormat="1" ht="19.5">
      <c r="A173" s="60"/>
      <c r="B173" s="36"/>
      <c r="C173" s="37"/>
      <c r="D173" s="37"/>
      <c r="E173" s="37"/>
      <c r="F173" s="37"/>
      <c r="G173" s="37"/>
      <c r="H173" s="37"/>
      <c r="I173" s="37"/>
      <c r="J173" s="37"/>
      <c r="K173" s="38"/>
      <c r="L173" s="38"/>
      <c r="M173" s="38"/>
      <c r="N173" s="38"/>
      <c r="O173" s="38"/>
      <c r="P173" s="38"/>
      <c r="Q173" s="38"/>
      <c r="R173" s="37"/>
    </row>
    <row r="174" spans="1:18" s="39" customFormat="1" ht="19.5">
      <c r="A174" s="60"/>
      <c r="B174" s="36"/>
      <c r="C174" s="37"/>
      <c r="D174" s="37"/>
      <c r="E174" s="37"/>
      <c r="F174" s="37"/>
      <c r="G174" s="37"/>
      <c r="H174" s="37"/>
      <c r="I174" s="37"/>
      <c r="J174" s="37"/>
      <c r="K174" s="38"/>
      <c r="L174" s="38"/>
      <c r="M174" s="38"/>
      <c r="N174" s="38"/>
      <c r="O174" s="38"/>
      <c r="P174" s="38"/>
      <c r="Q174" s="38"/>
      <c r="R174" s="37"/>
    </row>
    <row r="175" spans="1:18" s="39" customFormat="1" ht="19.5">
      <c r="A175" s="60"/>
      <c r="B175" s="36"/>
      <c r="C175" s="37"/>
      <c r="D175" s="37"/>
      <c r="E175" s="37"/>
      <c r="F175" s="37"/>
      <c r="G175" s="37"/>
      <c r="H175" s="37"/>
      <c r="I175" s="37"/>
      <c r="J175" s="37"/>
      <c r="K175" s="38"/>
      <c r="L175" s="38"/>
      <c r="M175" s="38"/>
      <c r="N175" s="38"/>
      <c r="O175" s="38"/>
      <c r="P175" s="38"/>
      <c r="Q175" s="38"/>
      <c r="R175" s="37"/>
    </row>
    <row r="176" spans="1:18" s="39" customFormat="1" ht="19.5" customHeight="1">
      <c r="A176" s="60"/>
      <c r="B176" s="36"/>
      <c r="C176" s="37"/>
      <c r="D176" s="37"/>
      <c r="E176" s="37"/>
      <c r="F176" s="37"/>
      <c r="G176" s="37"/>
      <c r="H176" s="37"/>
      <c r="I176" s="37"/>
      <c r="J176" s="37"/>
      <c r="K176" s="38"/>
      <c r="L176" s="38"/>
      <c r="M176" s="38"/>
      <c r="N176" s="38"/>
      <c r="O176" s="38"/>
      <c r="P176" s="38"/>
      <c r="Q176" s="38"/>
      <c r="R176" s="37"/>
    </row>
    <row r="177" spans="1:18" s="39" customFormat="1" ht="19.5" customHeight="1">
      <c r="A177" s="60"/>
      <c r="B177" s="36"/>
      <c r="C177" s="37"/>
      <c r="D177" s="37"/>
      <c r="E177" s="37"/>
      <c r="F177" s="37"/>
      <c r="G177" s="37"/>
      <c r="H177" s="37"/>
      <c r="I177" s="37"/>
      <c r="J177" s="37"/>
      <c r="K177" s="38"/>
      <c r="L177" s="38"/>
      <c r="M177" s="38"/>
      <c r="N177" s="38"/>
      <c r="O177" s="38"/>
      <c r="P177" s="38"/>
      <c r="Q177" s="38"/>
      <c r="R177" s="37"/>
    </row>
    <row r="178" spans="1:18" s="39" customFormat="1" ht="19.5" customHeight="1">
      <c r="A178" s="60"/>
      <c r="B178" s="36"/>
      <c r="C178" s="37"/>
      <c r="D178" s="37"/>
      <c r="E178" s="37"/>
      <c r="F178" s="37"/>
      <c r="G178" s="37"/>
      <c r="H178" s="37"/>
      <c r="I178" s="37"/>
      <c r="J178" s="37"/>
      <c r="K178" s="38"/>
      <c r="L178" s="38"/>
      <c r="M178" s="38"/>
      <c r="N178" s="38"/>
      <c r="O178" s="38"/>
      <c r="P178" s="38"/>
      <c r="Q178" s="38"/>
      <c r="R178" s="37"/>
    </row>
    <row r="179" spans="1:18" s="71" customFormat="1" ht="19.5">
      <c r="A179" s="68">
        <v>14</v>
      </c>
      <c r="B179" s="69"/>
      <c r="C179" s="70"/>
      <c r="D179" s="70"/>
      <c r="E179" s="70"/>
      <c r="F179" s="70"/>
      <c r="G179" s="70"/>
      <c r="H179" s="70"/>
      <c r="I179" s="70"/>
      <c r="J179" s="70"/>
      <c r="K179" s="70"/>
      <c r="L179" s="70"/>
      <c r="M179" s="70"/>
      <c r="N179" s="70"/>
      <c r="O179" s="70"/>
      <c r="P179" s="70"/>
      <c r="Q179" s="70"/>
      <c r="R179" s="70"/>
    </row>
    <row r="180" spans="1:18" s="71" customFormat="1" ht="19.5">
      <c r="A180" s="68"/>
      <c r="B180" s="69"/>
      <c r="C180" s="70"/>
      <c r="D180" s="70"/>
      <c r="E180" s="70"/>
      <c r="F180" s="70"/>
      <c r="G180" s="70"/>
      <c r="H180" s="70"/>
      <c r="I180" s="70"/>
      <c r="J180" s="70"/>
      <c r="K180" s="70"/>
      <c r="L180" s="70"/>
      <c r="M180" s="70"/>
      <c r="N180" s="70"/>
      <c r="O180" s="70"/>
      <c r="P180" s="70"/>
      <c r="Q180" s="70"/>
      <c r="R180" s="70"/>
    </row>
    <row r="181" spans="1:18" s="71" customFormat="1" ht="2.25" customHeight="1">
      <c r="A181" s="68"/>
      <c r="B181" s="69"/>
      <c r="C181" s="70"/>
      <c r="D181" s="70"/>
      <c r="E181" s="70"/>
      <c r="F181" s="70"/>
      <c r="G181" s="70"/>
      <c r="H181" s="70"/>
      <c r="I181" s="70"/>
      <c r="J181" s="70"/>
      <c r="K181" s="70"/>
      <c r="L181" s="70"/>
      <c r="M181" s="70"/>
      <c r="N181" s="70"/>
      <c r="O181" s="70"/>
      <c r="P181" s="70"/>
      <c r="Q181" s="70"/>
      <c r="R181" s="70"/>
    </row>
    <row r="182" spans="1:19" s="71" customFormat="1" ht="87" customHeight="1">
      <c r="A182" s="68"/>
      <c r="B182" s="384" t="s">
        <v>296</v>
      </c>
      <c r="C182" s="384"/>
      <c r="D182" s="384"/>
      <c r="E182" s="384"/>
      <c r="F182" s="384"/>
      <c r="G182" s="384"/>
      <c r="H182" s="384"/>
      <c r="I182" s="384"/>
      <c r="J182" s="384"/>
      <c r="K182" s="384"/>
      <c r="L182" s="384"/>
      <c r="M182" s="384"/>
      <c r="N182" s="72"/>
      <c r="O182" s="72"/>
      <c r="P182" s="73"/>
      <c r="Q182" s="73"/>
      <c r="R182" s="73"/>
      <c r="S182" s="74"/>
    </row>
    <row r="183" spans="1:19" s="71" customFormat="1" ht="65.25" customHeight="1">
      <c r="A183" s="68"/>
      <c r="B183" s="384" t="s">
        <v>246</v>
      </c>
      <c r="C183" s="384"/>
      <c r="D183" s="384"/>
      <c r="E183" s="384"/>
      <c r="F183" s="384"/>
      <c r="G183" s="384"/>
      <c r="H183" s="384"/>
      <c r="I183" s="384"/>
      <c r="J183" s="384"/>
      <c r="K183" s="384"/>
      <c r="L183" s="384"/>
      <c r="M183" s="384"/>
      <c r="N183" s="72"/>
      <c r="O183" s="72"/>
      <c r="P183" s="73"/>
      <c r="Q183" s="73"/>
      <c r="R183" s="73"/>
      <c r="S183" s="74"/>
    </row>
    <row r="184" spans="1:19" s="71" customFormat="1" ht="19.5" customHeight="1">
      <c r="A184" s="68"/>
      <c r="B184" s="72"/>
      <c r="C184" s="72"/>
      <c r="D184" s="72"/>
      <c r="E184" s="72"/>
      <c r="F184" s="72"/>
      <c r="G184" s="72"/>
      <c r="H184" s="72"/>
      <c r="I184" s="72"/>
      <c r="J184" s="72"/>
      <c r="K184" s="72"/>
      <c r="L184" s="72"/>
      <c r="M184" s="72"/>
      <c r="N184" s="72"/>
      <c r="O184" s="72"/>
      <c r="P184" s="73"/>
      <c r="Q184" s="73"/>
      <c r="R184" s="73"/>
      <c r="S184" s="74"/>
    </row>
    <row r="185" spans="1:19" s="71" customFormat="1" ht="19.5" customHeight="1">
      <c r="A185" s="68"/>
      <c r="B185" s="72"/>
      <c r="C185" s="72"/>
      <c r="D185" s="72"/>
      <c r="E185" s="72"/>
      <c r="F185" s="72"/>
      <c r="G185" s="72"/>
      <c r="H185" s="72"/>
      <c r="I185" s="72"/>
      <c r="J185" s="72"/>
      <c r="K185" s="72"/>
      <c r="L185" s="72"/>
      <c r="M185" s="72"/>
      <c r="N185" s="72"/>
      <c r="O185" s="72"/>
      <c r="P185" s="73"/>
      <c r="Q185" s="73"/>
      <c r="R185" s="73"/>
      <c r="S185" s="74"/>
    </row>
    <row r="186" spans="1:18" s="39" customFormat="1" ht="19.5">
      <c r="A186" s="60">
        <v>15</v>
      </c>
      <c r="B186" s="36" t="s">
        <v>170</v>
      </c>
      <c r="C186" s="46"/>
      <c r="G186" s="49"/>
      <c r="H186" s="49"/>
      <c r="I186" s="50"/>
      <c r="J186" s="50"/>
      <c r="K186" s="49"/>
      <c r="L186" s="49"/>
      <c r="M186" s="49"/>
      <c r="N186" s="49"/>
      <c r="O186" s="49"/>
      <c r="P186" s="49"/>
      <c r="Q186" s="49"/>
      <c r="R186" s="50"/>
    </row>
    <row r="187" spans="1:18" s="39" customFormat="1" ht="19.5">
      <c r="A187" s="60"/>
      <c r="B187" s="36"/>
      <c r="C187" s="46"/>
      <c r="G187" s="49"/>
      <c r="H187" s="49"/>
      <c r="I187" s="50"/>
      <c r="J187" s="50"/>
      <c r="K187" s="49"/>
      <c r="L187" s="49"/>
      <c r="M187" s="49"/>
      <c r="N187" s="49"/>
      <c r="O187" s="49"/>
      <c r="P187" s="49"/>
      <c r="Q187" s="49"/>
      <c r="R187" s="50"/>
    </row>
    <row r="188" spans="1:18" s="39" customFormat="1" ht="19.5">
      <c r="A188" s="60"/>
      <c r="B188" s="36"/>
      <c r="C188" s="46"/>
      <c r="G188" s="49"/>
      <c r="H188" s="49"/>
      <c r="I188" s="50"/>
      <c r="J188" s="50"/>
      <c r="K188" s="49"/>
      <c r="L188" s="49"/>
      <c r="M188" s="49"/>
      <c r="N188" s="49"/>
      <c r="O188" s="49"/>
      <c r="P188" s="49"/>
      <c r="Q188" s="49"/>
      <c r="R188" s="50"/>
    </row>
    <row r="189" spans="1:18" s="39" customFormat="1" ht="19.5">
      <c r="A189" s="60"/>
      <c r="B189" s="36"/>
      <c r="C189" s="46"/>
      <c r="G189" s="49"/>
      <c r="H189" s="49"/>
      <c r="I189" s="50"/>
      <c r="J189" s="50"/>
      <c r="K189" s="49"/>
      <c r="L189" s="49"/>
      <c r="M189" s="49"/>
      <c r="N189" s="49"/>
      <c r="O189" s="49"/>
      <c r="P189" s="49"/>
      <c r="Q189" s="49"/>
      <c r="R189" s="50"/>
    </row>
    <row r="190" spans="1:18" s="39" customFormat="1" ht="19.5">
      <c r="A190" s="60"/>
      <c r="B190" s="36"/>
      <c r="C190" s="46"/>
      <c r="G190" s="49"/>
      <c r="H190" s="49"/>
      <c r="I190" s="50"/>
      <c r="J190" s="50"/>
      <c r="K190" s="49"/>
      <c r="L190" s="49"/>
      <c r="M190" s="49"/>
      <c r="N190" s="49"/>
      <c r="O190" s="49"/>
      <c r="P190" s="49"/>
      <c r="Q190" s="49"/>
      <c r="R190" s="50"/>
    </row>
    <row r="191" spans="1:18" s="39" customFormat="1" ht="19.5">
      <c r="A191" s="60"/>
      <c r="B191" s="36"/>
      <c r="C191" s="46"/>
      <c r="G191" s="49"/>
      <c r="H191" s="49"/>
      <c r="I191" s="50"/>
      <c r="J191" s="50"/>
      <c r="K191" s="49"/>
      <c r="L191" s="49"/>
      <c r="M191" s="49"/>
      <c r="N191" s="49"/>
      <c r="O191" s="49"/>
      <c r="P191" s="49"/>
      <c r="Q191" s="49"/>
      <c r="R191" s="50"/>
    </row>
    <row r="192" spans="1:18" s="39" customFormat="1" ht="19.5">
      <c r="A192" s="60"/>
      <c r="B192" s="36"/>
      <c r="C192" s="46"/>
      <c r="G192" s="49"/>
      <c r="H192" s="49"/>
      <c r="I192" s="50"/>
      <c r="J192" s="50"/>
      <c r="K192" s="49"/>
      <c r="L192" s="49"/>
      <c r="M192" s="49"/>
      <c r="N192" s="49"/>
      <c r="O192" s="49"/>
      <c r="P192" s="49"/>
      <c r="Q192" s="49"/>
      <c r="R192" s="50"/>
    </row>
    <row r="193" spans="1:18" s="39" customFormat="1" ht="19.5">
      <c r="A193" s="60">
        <v>16</v>
      </c>
      <c r="B193" s="52" t="s">
        <v>171</v>
      </c>
      <c r="C193" s="46"/>
      <c r="G193" s="49"/>
      <c r="H193" s="49"/>
      <c r="I193" s="50"/>
      <c r="J193" s="50"/>
      <c r="K193" s="49"/>
      <c r="L193" s="49"/>
      <c r="M193" s="49"/>
      <c r="N193" s="49"/>
      <c r="O193" s="49"/>
      <c r="P193" s="49"/>
      <c r="Q193" s="49"/>
      <c r="R193" s="50"/>
    </row>
    <row r="194" spans="1:18" s="39" customFormat="1" ht="19.5">
      <c r="A194" s="60"/>
      <c r="B194" s="52"/>
      <c r="C194" s="46"/>
      <c r="G194" s="49"/>
      <c r="H194" s="49"/>
      <c r="I194" s="50"/>
      <c r="J194" s="50"/>
      <c r="K194" s="49"/>
      <c r="L194" s="49"/>
      <c r="M194" s="49"/>
      <c r="N194" s="49"/>
      <c r="O194" s="49"/>
      <c r="P194" s="49"/>
      <c r="Q194" s="49"/>
      <c r="R194" s="50"/>
    </row>
    <row r="195" spans="1:18" s="39" customFormat="1" ht="19.5">
      <c r="A195" s="61"/>
      <c r="B195" s="46" t="s">
        <v>172</v>
      </c>
      <c r="C195" s="37"/>
      <c r="D195" s="37"/>
      <c r="E195" s="37"/>
      <c r="F195" s="37"/>
      <c r="G195" s="37"/>
      <c r="H195" s="37"/>
      <c r="I195" s="37"/>
      <c r="J195" s="37"/>
      <c r="K195" s="38"/>
      <c r="L195" s="38"/>
      <c r="M195" s="38"/>
      <c r="N195" s="38"/>
      <c r="O195" s="38"/>
      <c r="P195" s="38"/>
      <c r="Q195" s="38"/>
      <c r="R195" s="37"/>
    </row>
    <row r="196" spans="1:18" s="39" customFormat="1" ht="19.5">
      <c r="A196" s="61"/>
      <c r="B196" s="46"/>
      <c r="C196" s="37"/>
      <c r="D196" s="37"/>
      <c r="E196" s="37"/>
      <c r="F196" s="37"/>
      <c r="G196" s="37"/>
      <c r="H196" s="37"/>
      <c r="I196" s="37"/>
      <c r="J196" s="37"/>
      <c r="K196" s="38"/>
      <c r="L196" s="38"/>
      <c r="M196" s="38"/>
      <c r="N196" s="38"/>
      <c r="O196" s="38"/>
      <c r="P196" s="38"/>
      <c r="Q196" s="38"/>
      <c r="R196" s="37"/>
    </row>
    <row r="197" spans="1:18" s="39" customFormat="1" ht="19.5">
      <c r="A197" s="60"/>
      <c r="B197" s="37"/>
      <c r="C197" s="37"/>
      <c r="D197" s="37"/>
      <c r="E197" s="37"/>
      <c r="F197" s="37"/>
      <c r="G197" s="37"/>
      <c r="H197" s="37"/>
      <c r="I197" s="37"/>
      <c r="J197" s="37"/>
      <c r="K197" s="38"/>
      <c r="L197" s="38"/>
      <c r="M197" s="38"/>
      <c r="N197" s="38"/>
      <c r="O197" s="38"/>
      <c r="P197" s="38"/>
      <c r="Q197" s="38"/>
      <c r="R197" s="37"/>
    </row>
    <row r="198" spans="1:18" s="39" customFormat="1" ht="19.5">
      <c r="A198" s="60">
        <v>17</v>
      </c>
      <c r="B198" s="36" t="s">
        <v>173</v>
      </c>
      <c r="C198" s="37"/>
      <c r="D198" s="37"/>
      <c r="E198" s="37"/>
      <c r="F198" s="37"/>
      <c r="G198" s="37"/>
      <c r="H198" s="37"/>
      <c r="I198" s="37"/>
      <c r="J198" s="37"/>
      <c r="K198" s="38"/>
      <c r="L198" s="38"/>
      <c r="M198" s="38"/>
      <c r="N198" s="38"/>
      <c r="O198" s="38"/>
      <c r="P198" s="38"/>
      <c r="Q198" s="38"/>
      <c r="R198" s="37"/>
    </row>
    <row r="199" spans="1:18" s="39" customFormat="1" ht="15.75" customHeight="1">
      <c r="A199" s="60"/>
      <c r="B199" s="36"/>
      <c r="C199" s="37"/>
      <c r="D199" s="37"/>
      <c r="E199" s="37"/>
      <c r="F199" s="37"/>
      <c r="G199" s="37"/>
      <c r="H199" s="37"/>
      <c r="I199" s="37"/>
      <c r="J199" s="37"/>
      <c r="K199" s="38"/>
      <c r="L199" s="38"/>
      <c r="M199" s="38"/>
      <c r="N199" s="38"/>
      <c r="O199" s="38"/>
      <c r="P199" s="38"/>
      <c r="Q199" s="38"/>
      <c r="R199" s="37"/>
    </row>
    <row r="200" spans="1:18" s="266" customFormat="1" ht="16.5">
      <c r="A200" s="285"/>
      <c r="B200" s="286"/>
      <c r="D200" s="287"/>
      <c r="E200" s="288"/>
      <c r="F200" s="289"/>
      <c r="G200" s="370" t="s">
        <v>1</v>
      </c>
      <c r="H200" s="370"/>
      <c r="I200" s="370"/>
      <c r="J200" s="267"/>
      <c r="K200" s="371" t="s">
        <v>287</v>
      </c>
      <c r="L200" s="371"/>
      <c r="M200" s="371"/>
      <c r="N200" s="289"/>
      <c r="O200" s="289"/>
      <c r="P200" s="289"/>
      <c r="Q200" s="289"/>
      <c r="R200" s="263"/>
    </row>
    <row r="201" spans="1:17" s="266" customFormat="1" ht="16.5">
      <c r="A201" s="285"/>
      <c r="C201" s="291"/>
      <c r="D201" s="292"/>
      <c r="G201" s="293" t="s">
        <v>247</v>
      </c>
      <c r="H201" s="294"/>
      <c r="I201" s="295" t="s">
        <v>248</v>
      </c>
      <c r="J201" s="290"/>
      <c r="K201" s="293" t="s">
        <v>247</v>
      </c>
      <c r="L201" s="294"/>
      <c r="M201" s="295" t="s">
        <v>248</v>
      </c>
      <c r="N201" s="294"/>
      <c r="O201" s="294"/>
      <c r="P201" s="294"/>
      <c r="Q201" s="294"/>
    </row>
    <row r="202" spans="1:17" s="266" customFormat="1" ht="16.5">
      <c r="A202" s="285"/>
      <c r="C202" s="291"/>
      <c r="D202" s="292"/>
      <c r="F202" s="385" t="s">
        <v>5</v>
      </c>
      <c r="G202" s="385"/>
      <c r="H202" s="297"/>
      <c r="I202" s="296" t="s">
        <v>3</v>
      </c>
      <c r="J202" s="297"/>
      <c r="K202" s="299" t="s">
        <v>3</v>
      </c>
      <c r="L202" s="297"/>
      <c r="M202" s="299" t="s">
        <v>5</v>
      </c>
      <c r="N202" s="290"/>
      <c r="O202" s="290"/>
      <c r="P202" s="290"/>
      <c r="Q202" s="290"/>
    </row>
    <row r="203" spans="1:17" s="266" customFormat="1" ht="16.5">
      <c r="A203" s="285"/>
      <c r="B203" s="275" t="s">
        <v>203</v>
      </c>
      <c r="D203" s="300"/>
      <c r="E203" s="271"/>
      <c r="F203" s="292"/>
      <c r="G203" s="301"/>
      <c r="J203" s="301"/>
      <c r="K203" s="271"/>
      <c r="L203" s="292"/>
      <c r="M203" s="271"/>
      <c r="N203" s="292"/>
      <c r="O203" s="292"/>
      <c r="P203" s="292"/>
      <c r="Q203" s="292"/>
    </row>
    <row r="204" spans="1:17" s="266" customFormat="1" ht="16.5">
      <c r="A204" s="285"/>
      <c r="B204" s="272" t="s">
        <v>206</v>
      </c>
      <c r="D204" s="300"/>
      <c r="G204" s="302">
        <v>-2194</v>
      </c>
      <c r="H204" s="292"/>
      <c r="I204" s="302">
        <v>-1991</v>
      </c>
      <c r="J204" s="301"/>
      <c r="K204" s="302">
        <v>-4915</v>
      </c>
      <c r="L204" s="292"/>
      <c r="M204" s="302">
        <v>-4977</v>
      </c>
      <c r="N204" s="292"/>
      <c r="O204" s="292"/>
      <c r="P204" s="292"/>
      <c r="Q204" s="292"/>
    </row>
    <row r="205" spans="1:17" s="266" customFormat="1" ht="16.5">
      <c r="A205" s="285"/>
      <c r="B205" s="272" t="s">
        <v>271</v>
      </c>
      <c r="D205" s="300"/>
      <c r="G205" s="302"/>
      <c r="H205" s="292"/>
      <c r="I205" s="302"/>
      <c r="J205" s="301"/>
      <c r="K205" s="302"/>
      <c r="L205" s="292"/>
      <c r="M205" s="302"/>
      <c r="N205" s="292"/>
      <c r="O205" s="292"/>
      <c r="P205" s="292"/>
      <c r="Q205" s="292"/>
    </row>
    <row r="206" spans="1:17" s="266" customFormat="1" ht="16.5">
      <c r="A206" s="285"/>
      <c r="B206" s="272" t="s">
        <v>204</v>
      </c>
      <c r="D206" s="300"/>
      <c r="G206" s="303">
        <v>0</v>
      </c>
      <c r="H206" s="304"/>
      <c r="I206" s="305">
        <v>60</v>
      </c>
      <c r="J206" s="306"/>
      <c r="K206" s="305">
        <v>-1</v>
      </c>
      <c r="L206" s="304"/>
      <c r="M206" s="305">
        <v>60</v>
      </c>
      <c r="N206" s="292"/>
      <c r="O206" s="292"/>
      <c r="P206" s="292"/>
      <c r="Q206" s="292"/>
    </row>
    <row r="207" spans="1:17" s="266" customFormat="1" ht="16.5">
      <c r="A207" s="285"/>
      <c r="B207" s="272"/>
      <c r="D207" s="300"/>
      <c r="G207" s="302">
        <f aca="true" t="shared" si="0" ref="G207:M207">SUM(G204:G206)</f>
        <v>-2194</v>
      </c>
      <c r="H207" s="302">
        <f t="shared" si="0"/>
        <v>0</v>
      </c>
      <c r="I207" s="302">
        <f t="shared" si="0"/>
        <v>-1931</v>
      </c>
      <c r="J207" s="302">
        <f t="shared" si="0"/>
        <v>0</v>
      </c>
      <c r="K207" s="302">
        <f t="shared" si="0"/>
        <v>-4916</v>
      </c>
      <c r="L207" s="302">
        <f t="shared" si="0"/>
        <v>0</v>
      </c>
      <c r="M207" s="302">
        <f t="shared" si="0"/>
        <v>-4917</v>
      </c>
      <c r="N207" s="292"/>
      <c r="O207" s="292"/>
      <c r="P207" s="292"/>
      <c r="Q207" s="292"/>
    </row>
    <row r="208" spans="1:17" s="266" customFormat="1" ht="19.5" customHeight="1">
      <c r="A208" s="285"/>
      <c r="B208" s="272"/>
      <c r="D208" s="300"/>
      <c r="G208" s="302"/>
      <c r="H208" s="292"/>
      <c r="I208" s="302"/>
      <c r="J208" s="301"/>
      <c r="K208" s="302"/>
      <c r="L208" s="292"/>
      <c r="M208" s="302"/>
      <c r="N208" s="292"/>
      <c r="O208" s="292"/>
      <c r="P208" s="292"/>
      <c r="Q208" s="292"/>
    </row>
    <row r="209" spans="1:17" s="266" customFormat="1" ht="16.5">
      <c r="A209" s="285"/>
      <c r="B209" s="272" t="s">
        <v>205</v>
      </c>
      <c r="D209" s="300"/>
      <c r="N209" s="292"/>
      <c r="O209" s="292"/>
      <c r="P209" s="292"/>
      <c r="Q209" s="292"/>
    </row>
    <row r="210" spans="1:17" s="266" customFormat="1" ht="16.5">
      <c r="A210" s="285"/>
      <c r="B210" s="275" t="s">
        <v>206</v>
      </c>
      <c r="D210" s="300"/>
      <c r="G210" s="305">
        <v>-850</v>
      </c>
      <c r="H210" s="304"/>
      <c r="I210" s="305">
        <v>627</v>
      </c>
      <c r="J210" s="306"/>
      <c r="K210" s="305">
        <v>-1748</v>
      </c>
      <c r="L210" s="304"/>
      <c r="M210" s="305">
        <v>1650</v>
      </c>
      <c r="N210" s="292"/>
      <c r="O210" s="292"/>
      <c r="P210" s="292"/>
      <c r="Q210" s="292"/>
    </row>
    <row r="211" spans="1:17" s="266" customFormat="1" ht="16.5">
      <c r="A211" s="285"/>
      <c r="B211" s="275"/>
      <c r="D211" s="300"/>
      <c r="G211" s="302"/>
      <c r="H211" s="292"/>
      <c r="I211" s="302"/>
      <c r="J211" s="301"/>
      <c r="K211" s="302"/>
      <c r="L211" s="292"/>
      <c r="M211" s="302"/>
      <c r="N211" s="292"/>
      <c r="O211" s="292"/>
      <c r="P211" s="292"/>
      <c r="Q211" s="292"/>
    </row>
    <row r="212" spans="1:17" s="266" customFormat="1" ht="17.25" thickBot="1">
      <c r="A212" s="285"/>
      <c r="B212" s="275"/>
      <c r="D212" s="300"/>
      <c r="G212" s="307">
        <f>SUM(G207:G210)</f>
        <v>-3044</v>
      </c>
      <c r="H212" s="308"/>
      <c r="I212" s="307">
        <f>SUM(I207:I210)</f>
        <v>-1304</v>
      </c>
      <c r="J212" s="309"/>
      <c r="K212" s="307">
        <f>SUM(K207:K210)</f>
        <v>-6664</v>
      </c>
      <c r="L212" s="308"/>
      <c r="M212" s="307">
        <f>SUM(M207:M210)</f>
        <v>-3267</v>
      </c>
      <c r="N212" s="292"/>
      <c r="O212" s="292"/>
      <c r="P212" s="292"/>
      <c r="Q212" s="292"/>
    </row>
    <row r="213" spans="1:17" s="39" customFormat="1" ht="19.5">
      <c r="A213" s="61"/>
      <c r="B213" s="44"/>
      <c r="D213" s="79"/>
      <c r="E213" s="81"/>
      <c r="F213" s="49"/>
      <c r="G213" s="81"/>
      <c r="J213" s="80"/>
      <c r="K213" s="81"/>
      <c r="L213" s="49"/>
      <c r="M213" s="81"/>
      <c r="N213" s="49"/>
      <c r="O213" s="49"/>
      <c r="P213" s="49"/>
      <c r="Q213" s="49"/>
    </row>
    <row r="214" spans="1:17" s="39" customFormat="1" ht="19.5">
      <c r="A214" s="61"/>
      <c r="B214" s="44"/>
      <c r="D214" s="79"/>
      <c r="E214" s="79"/>
      <c r="F214" s="79"/>
      <c r="G214" s="81"/>
      <c r="H214" s="49"/>
      <c r="I214" s="81"/>
      <c r="J214" s="80"/>
      <c r="K214" s="50"/>
      <c r="L214" s="49"/>
      <c r="M214" s="80"/>
      <c r="N214" s="49"/>
      <c r="O214" s="49"/>
      <c r="P214" s="49"/>
      <c r="Q214" s="49"/>
    </row>
    <row r="215" spans="1:18" s="39" customFormat="1" ht="19.5">
      <c r="A215" s="61"/>
      <c r="B215" s="37"/>
      <c r="C215" s="37"/>
      <c r="D215" s="37"/>
      <c r="E215" s="37"/>
      <c r="F215" s="37"/>
      <c r="G215" s="37"/>
      <c r="H215" s="37"/>
      <c r="I215" s="37"/>
      <c r="J215" s="37"/>
      <c r="K215" s="38"/>
      <c r="L215" s="38"/>
      <c r="M215" s="38"/>
      <c r="N215" s="38"/>
      <c r="O215" s="38"/>
      <c r="P215" s="38"/>
      <c r="Q215" s="38"/>
      <c r="R215" s="37"/>
    </row>
    <row r="216" spans="1:18" s="39" customFormat="1" ht="19.5">
      <c r="A216" s="61"/>
      <c r="B216" s="37"/>
      <c r="C216" s="37"/>
      <c r="D216" s="37"/>
      <c r="E216" s="37"/>
      <c r="F216" s="37"/>
      <c r="G216" s="37"/>
      <c r="H216" s="37"/>
      <c r="I216" s="37"/>
      <c r="J216" s="37"/>
      <c r="K216" s="38"/>
      <c r="L216" s="38"/>
      <c r="M216" s="38"/>
      <c r="N216" s="38"/>
      <c r="O216" s="38"/>
      <c r="P216" s="38"/>
      <c r="Q216" s="38"/>
      <c r="R216" s="37"/>
    </row>
    <row r="217" spans="1:18" s="39" customFormat="1" ht="19.5">
      <c r="A217" s="61"/>
      <c r="B217" s="37"/>
      <c r="C217" s="37"/>
      <c r="D217" s="37"/>
      <c r="E217" s="37"/>
      <c r="F217" s="37"/>
      <c r="G217" s="37"/>
      <c r="H217" s="37"/>
      <c r="I217" s="37"/>
      <c r="J217" s="37"/>
      <c r="K217" s="38"/>
      <c r="L217" s="38"/>
      <c r="M217" s="38"/>
      <c r="N217" s="38"/>
      <c r="O217" s="38"/>
      <c r="P217" s="38"/>
      <c r="Q217" s="38"/>
      <c r="R217" s="37"/>
    </row>
    <row r="218" spans="1:18" s="39" customFormat="1" ht="19.5">
      <c r="A218" s="61"/>
      <c r="B218" s="37"/>
      <c r="C218" s="37"/>
      <c r="D218" s="37"/>
      <c r="E218" s="37"/>
      <c r="F218" s="37"/>
      <c r="G218" s="37"/>
      <c r="H218" s="37"/>
      <c r="I218" s="37"/>
      <c r="J218" s="37"/>
      <c r="K218" s="38"/>
      <c r="L218" s="38"/>
      <c r="M218" s="38"/>
      <c r="N218" s="38"/>
      <c r="O218" s="38"/>
      <c r="P218" s="38"/>
      <c r="Q218" s="38"/>
      <c r="R218" s="37"/>
    </row>
    <row r="219" spans="1:18" s="39" customFormat="1" ht="19.5">
      <c r="A219" s="60">
        <v>18</v>
      </c>
      <c r="B219" s="36" t="s">
        <v>174</v>
      </c>
      <c r="C219" s="37"/>
      <c r="D219" s="37"/>
      <c r="E219" s="37"/>
      <c r="F219" s="37"/>
      <c r="G219" s="37"/>
      <c r="H219" s="37"/>
      <c r="I219" s="37"/>
      <c r="J219" s="37"/>
      <c r="K219" s="38"/>
      <c r="L219" s="38"/>
      <c r="M219" s="38"/>
      <c r="N219" s="38"/>
      <c r="O219" s="38"/>
      <c r="P219" s="38"/>
      <c r="Q219" s="38"/>
      <c r="R219" s="37"/>
    </row>
    <row r="220" spans="1:18" s="39" customFormat="1" ht="19.5">
      <c r="A220" s="60"/>
      <c r="B220" s="36"/>
      <c r="C220" s="37"/>
      <c r="D220" s="37"/>
      <c r="E220" s="37"/>
      <c r="F220" s="37"/>
      <c r="G220" s="37"/>
      <c r="H220" s="37"/>
      <c r="I220" s="37"/>
      <c r="J220" s="37"/>
      <c r="K220" s="38"/>
      <c r="L220" s="38"/>
      <c r="M220" s="38"/>
      <c r="N220" s="38"/>
      <c r="O220" s="38"/>
      <c r="P220" s="38"/>
      <c r="Q220" s="38"/>
      <c r="R220" s="37"/>
    </row>
    <row r="221" spans="1:18" s="39" customFormat="1" ht="19.5">
      <c r="A221" s="61"/>
      <c r="B221" s="366" t="s">
        <v>282</v>
      </c>
      <c r="C221" s="366"/>
      <c r="D221" s="366"/>
      <c r="E221" s="366"/>
      <c r="F221" s="366"/>
      <c r="G221" s="366"/>
      <c r="H221" s="366"/>
      <c r="I221" s="366"/>
      <c r="J221" s="366"/>
      <c r="K221" s="366"/>
      <c r="L221" s="366"/>
      <c r="M221" s="366"/>
      <c r="N221" s="31"/>
      <c r="O221" s="31"/>
      <c r="P221" s="47"/>
      <c r="Q221" s="47"/>
      <c r="R221" s="47"/>
    </row>
    <row r="222" spans="1:18" s="39" customFormat="1" ht="21.75" customHeight="1">
      <c r="A222" s="61"/>
      <c r="B222" s="366"/>
      <c r="C222" s="366"/>
      <c r="D222" s="366"/>
      <c r="E222" s="366"/>
      <c r="F222" s="366"/>
      <c r="G222" s="366"/>
      <c r="H222" s="366"/>
      <c r="I222" s="366"/>
      <c r="J222" s="366"/>
      <c r="K222" s="366"/>
      <c r="L222" s="366"/>
      <c r="M222" s="366"/>
      <c r="N222" s="31"/>
      <c r="O222" s="31"/>
      <c r="P222" s="47"/>
      <c r="Q222" s="47"/>
      <c r="R222" s="47"/>
    </row>
    <row r="223" spans="1:18" s="39" customFormat="1" ht="19.5">
      <c r="A223" s="61"/>
      <c r="B223" s="46"/>
      <c r="C223" s="46"/>
      <c r="D223" s="46"/>
      <c r="E223" s="46"/>
      <c r="F223" s="46"/>
      <c r="G223" s="50"/>
      <c r="H223" s="49"/>
      <c r="I223" s="50"/>
      <c r="J223" s="50"/>
      <c r="K223" s="50"/>
      <c r="L223" s="49"/>
      <c r="M223" s="49"/>
      <c r="N223" s="49"/>
      <c r="O223" s="49"/>
      <c r="P223" s="49"/>
      <c r="Q223" s="49"/>
      <c r="R223" s="50"/>
    </row>
    <row r="224" spans="1:18" s="39" customFormat="1" ht="19.5">
      <c r="A224" s="60"/>
      <c r="B224" s="36"/>
      <c r="C224" s="37"/>
      <c r="D224" s="37"/>
      <c r="E224" s="37"/>
      <c r="F224" s="37"/>
      <c r="G224" s="37"/>
      <c r="H224" s="37"/>
      <c r="I224" s="37"/>
      <c r="J224" s="37"/>
      <c r="K224" s="38"/>
      <c r="L224" s="38"/>
      <c r="M224" s="38"/>
      <c r="N224" s="38"/>
      <c r="O224" s="38"/>
      <c r="P224" s="38"/>
      <c r="Q224" s="38"/>
      <c r="R224" s="37"/>
    </row>
    <row r="225" spans="1:18" s="39" customFormat="1" ht="19.5">
      <c r="A225" s="60"/>
      <c r="B225" s="36"/>
      <c r="C225" s="37"/>
      <c r="D225" s="37"/>
      <c r="E225" s="37"/>
      <c r="F225" s="37"/>
      <c r="G225" s="37"/>
      <c r="H225" s="37"/>
      <c r="I225" s="37"/>
      <c r="J225" s="37"/>
      <c r="K225" s="38"/>
      <c r="L225" s="38"/>
      <c r="M225" s="38"/>
      <c r="N225" s="38"/>
      <c r="O225" s="38"/>
      <c r="P225" s="38"/>
      <c r="Q225" s="38"/>
      <c r="R225" s="37"/>
    </row>
    <row r="226" spans="1:18" s="39" customFormat="1" ht="19.5">
      <c r="A226" s="60">
        <v>19</v>
      </c>
      <c r="B226" s="36" t="s">
        <v>175</v>
      </c>
      <c r="C226" s="37"/>
      <c r="D226" s="37"/>
      <c r="E226" s="37"/>
      <c r="F226" s="37"/>
      <c r="G226" s="37"/>
      <c r="H226" s="37"/>
      <c r="I226" s="37"/>
      <c r="J226" s="37"/>
      <c r="K226" s="38"/>
      <c r="L226" s="38"/>
      <c r="M226" s="38"/>
      <c r="N226" s="38"/>
      <c r="O226" s="38"/>
      <c r="P226" s="38"/>
      <c r="Q226" s="38"/>
      <c r="R226" s="37"/>
    </row>
    <row r="227" spans="1:18" s="39" customFormat="1" ht="19.5">
      <c r="A227" s="60"/>
      <c r="B227" s="36"/>
      <c r="C227" s="37"/>
      <c r="D227" s="37"/>
      <c r="E227" s="37"/>
      <c r="F227" s="37"/>
      <c r="G227" s="37"/>
      <c r="H227" s="37"/>
      <c r="I227" s="37"/>
      <c r="J227" s="37"/>
      <c r="K227" s="38"/>
      <c r="L227" s="38"/>
      <c r="M227" s="38"/>
      <c r="N227" s="38"/>
      <c r="O227" s="38"/>
      <c r="P227" s="38"/>
      <c r="Q227" s="38"/>
      <c r="R227" s="37"/>
    </row>
    <row r="228" spans="1:18" s="39" customFormat="1" ht="19.5">
      <c r="A228" s="61"/>
      <c r="B228" s="82" t="s">
        <v>207</v>
      </c>
      <c r="C228" s="82"/>
      <c r="D228" s="82"/>
      <c r="E228" s="82"/>
      <c r="F228" s="82"/>
      <c r="G228" s="82"/>
      <c r="H228" s="82"/>
      <c r="I228" s="82"/>
      <c r="J228" s="82"/>
      <c r="K228" s="82"/>
      <c r="L228" s="82"/>
      <c r="M228" s="82"/>
      <c r="N228" s="82"/>
      <c r="O228" s="82"/>
      <c r="P228" s="82"/>
      <c r="Q228" s="82"/>
      <c r="R228" s="82"/>
    </row>
    <row r="229" spans="1:18" s="39" customFormat="1" ht="19.5">
      <c r="A229" s="61"/>
      <c r="B229" s="83"/>
      <c r="C229" s="83"/>
      <c r="D229" s="83"/>
      <c r="E229" s="83"/>
      <c r="F229" s="83"/>
      <c r="G229" s="83"/>
      <c r="H229" s="83"/>
      <c r="I229" s="83"/>
      <c r="J229" s="83"/>
      <c r="K229" s="83"/>
      <c r="L229" s="83"/>
      <c r="M229" s="83"/>
      <c r="N229" s="83"/>
      <c r="O229" s="83"/>
      <c r="P229" s="83"/>
      <c r="Q229" s="83"/>
      <c r="R229" s="83"/>
    </row>
    <row r="230" spans="1:18" s="266" customFormat="1" ht="19.5" customHeight="1">
      <c r="A230" s="310"/>
      <c r="B230" s="311"/>
      <c r="C230" s="311"/>
      <c r="D230" s="311"/>
      <c r="F230" s="312"/>
      <c r="G230" s="383" t="s">
        <v>208</v>
      </c>
      <c r="H230" s="383"/>
      <c r="I230" s="383"/>
      <c r="J230" s="382" t="s">
        <v>292</v>
      </c>
      <c r="K230" s="382"/>
      <c r="L230" s="382"/>
      <c r="M230" s="382"/>
      <c r="N230" s="311"/>
      <c r="O230" s="311"/>
      <c r="P230" s="311"/>
      <c r="Q230" s="311"/>
      <c r="R230" s="311"/>
    </row>
    <row r="231" spans="1:18" s="266" customFormat="1" ht="19.5" customHeight="1">
      <c r="A231" s="310"/>
      <c r="B231" s="311"/>
      <c r="C231" s="311"/>
      <c r="D231" s="311"/>
      <c r="F231" s="312"/>
      <c r="G231" s="383" t="s">
        <v>46</v>
      </c>
      <c r="H231" s="383"/>
      <c r="I231" s="383"/>
      <c r="J231" s="314"/>
      <c r="K231" s="383" t="s">
        <v>249</v>
      </c>
      <c r="L231" s="383"/>
      <c r="M231" s="383"/>
      <c r="N231" s="311"/>
      <c r="O231" s="311"/>
      <c r="P231" s="311"/>
      <c r="Q231" s="311"/>
      <c r="R231" s="311"/>
    </row>
    <row r="232" spans="1:18" s="266" customFormat="1" ht="23.25" customHeight="1">
      <c r="A232" s="310"/>
      <c r="B232" s="311"/>
      <c r="C232" s="311"/>
      <c r="D232" s="311"/>
      <c r="F232" s="315"/>
      <c r="G232" s="315" t="s">
        <v>247</v>
      </c>
      <c r="H232" s="288"/>
      <c r="I232" s="315" t="s">
        <v>248</v>
      </c>
      <c r="J232" s="313"/>
      <c r="K232" s="315" t="s">
        <v>247</v>
      </c>
      <c r="L232" s="316"/>
      <c r="M232" s="315" t="s">
        <v>248</v>
      </c>
      <c r="N232" s="311"/>
      <c r="O232" s="311"/>
      <c r="P232" s="311"/>
      <c r="Q232" s="311"/>
      <c r="R232" s="311"/>
    </row>
    <row r="233" spans="1:18" s="266" customFormat="1" ht="16.5">
      <c r="A233" s="310"/>
      <c r="B233" s="317"/>
      <c r="C233" s="311"/>
      <c r="D233" s="311"/>
      <c r="F233" s="315"/>
      <c r="G233" s="315" t="s">
        <v>5</v>
      </c>
      <c r="H233" s="316"/>
      <c r="I233" s="315" t="s">
        <v>5</v>
      </c>
      <c r="J233" s="313"/>
      <c r="K233" s="315" t="s">
        <v>5</v>
      </c>
      <c r="L233" s="316"/>
      <c r="M233" s="315" t="s">
        <v>5</v>
      </c>
      <c r="N233" s="311"/>
      <c r="O233" s="311"/>
      <c r="P233" s="311"/>
      <c r="Q233" s="311"/>
      <c r="R233" s="311"/>
    </row>
    <row r="234" spans="1:18" s="266" customFormat="1" ht="16.5">
      <c r="A234" s="310"/>
      <c r="B234" s="380" t="s">
        <v>250</v>
      </c>
      <c r="C234" s="380"/>
      <c r="D234" s="311"/>
      <c r="F234" s="318"/>
      <c r="G234" s="318"/>
      <c r="H234" s="311"/>
      <c r="I234" s="318"/>
      <c r="J234" s="318"/>
      <c r="K234" s="318"/>
      <c r="L234" s="311"/>
      <c r="M234" s="311"/>
      <c r="N234" s="311"/>
      <c r="O234" s="311"/>
      <c r="P234" s="311"/>
      <c r="Q234" s="311"/>
      <c r="R234" s="311"/>
    </row>
    <row r="235" spans="1:18" s="266" customFormat="1" ht="16.5">
      <c r="A235" s="310"/>
      <c r="B235" s="380" t="s">
        <v>283</v>
      </c>
      <c r="C235" s="380"/>
      <c r="D235" s="311"/>
      <c r="F235" s="318"/>
      <c r="G235" s="318"/>
      <c r="H235" s="311"/>
      <c r="I235" s="318"/>
      <c r="J235" s="318"/>
      <c r="K235" s="318"/>
      <c r="L235" s="311"/>
      <c r="M235" s="311"/>
      <c r="N235" s="311"/>
      <c r="O235" s="311"/>
      <c r="P235" s="311"/>
      <c r="Q235" s="311"/>
      <c r="R235" s="311"/>
    </row>
    <row r="236" spans="1:18" s="266" customFormat="1" ht="16.5">
      <c r="A236" s="310"/>
      <c r="B236" s="266" t="s">
        <v>251</v>
      </c>
      <c r="C236" s="317"/>
      <c r="D236" s="311"/>
      <c r="F236" s="319"/>
      <c r="G236" s="319">
        <v>0</v>
      </c>
      <c r="H236" s="319"/>
      <c r="I236" s="319">
        <v>0</v>
      </c>
      <c r="J236" s="319"/>
      <c r="K236" s="319">
        <v>0</v>
      </c>
      <c r="L236" s="319"/>
      <c r="M236" s="319">
        <v>0</v>
      </c>
      <c r="N236" s="311"/>
      <c r="O236" s="311"/>
      <c r="P236" s="311"/>
      <c r="Q236" s="311"/>
      <c r="R236" s="311"/>
    </row>
    <row r="237" spans="1:18" s="266" customFormat="1" ht="16.5">
      <c r="A237" s="310"/>
      <c r="B237" s="266" t="s">
        <v>252</v>
      </c>
      <c r="C237" s="317"/>
      <c r="D237" s="311"/>
      <c r="F237" s="319"/>
      <c r="G237" s="319">
        <v>569</v>
      </c>
      <c r="H237" s="319"/>
      <c r="I237" s="319">
        <v>0</v>
      </c>
      <c r="J237" s="319"/>
      <c r="K237" s="319">
        <v>843</v>
      </c>
      <c r="L237" s="319"/>
      <c r="M237" s="319">
        <v>0</v>
      </c>
      <c r="N237" s="311"/>
      <c r="O237" s="311"/>
      <c r="P237" s="311"/>
      <c r="Q237" s="311"/>
      <c r="R237" s="311"/>
    </row>
    <row r="238" spans="1:18" s="266" customFormat="1" ht="16.5">
      <c r="A238" s="310"/>
      <c r="B238" s="266" t="s">
        <v>278</v>
      </c>
      <c r="C238" s="314"/>
      <c r="D238" s="311"/>
      <c r="F238" s="320"/>
      <c r="G238" s="321">
        <v>253</v>
      </c>
      <c r="H238" s="322"/>
      <c r="I238" s="321">
        <v>0</v>
      </c>
      <c r="J238" s="323"/>
      <c r="K238" s="321">
        <v>372</v>
      </c>
      <c r="L238" s="322"/>
      <c r="M238" s="321">
        <v>0</v>
      </c>
      <c r="N238" s="290"/>
      <c r="O238" s="290"/>
      <c r="P238" s="290"/>
      <c r="Q238" s="290"/>
      <c r="R238" s="324"/>
    </row>
    <row r="239" spans="1:18" s="39" customFormat="1" ht="19.5">
      <c r="A239" s="60"/>
      <c r="B239" s="83"/>
      <c r="C239" s="83"/>
      <c r="D239" s="83"/>
      <c r="E239" s="83"/>
      <c r="F239" s="83"/>
      <c r="G239" s="85"/>
      <c r="H239" s="78"/>
      <c r="I239" s="85"/>
      <c r="J239" s="75"/>
      <c r="K239" s="85"/>
      <c r="L239" s="78"/>
      <c r="M239" s="78"/>
      <c r="N239" s="78"/>
      <c r="O239" s="78"/>
      <c r="P239" s="78"/>
      <c r="Q239" s="78"/>
      <c r="R239" s="85"/>
    </row>
    <row r="240" spans="1:18" s="39" customFormat="1" ht="19.5">
      <c r="A240" s="60"/>
      <c r="B240" s="83"/>
      <c r="D240" s="83"/>
      <c r="E240" s="83"/>
      <c r="F240" s="83"/>
      <c r="G240" s="86"/>
      <c r="H240" s="87"/>
      <c r="I240" s="88"/>
      <c r="J240" s="88"/>
      <c r="K240" s="88"/>
      <c r="L240" s="87"/>
      <c r="M240" s="87"/>
      <c r="N240" s="87"/>
      <c r="O240" s="87"/>
      <c r="P240" s="87"/>
      <c r="Q240" s="87"/>
      <c r="R240" s="86"/>
    </row>
    <row r="241" spans="1:18" s="39" customFormat="1" ht="19.5">
      <c r="A241" s="61"/>
      <c r="B241" s="39" t="s">
        <v>209</v>
      </c>
      <c r="C241" s="83"/>
      <c r="D241" s="83"/>
      <c r="E241" s="83"/>
      <c r="F241" s="83"/>
      <c r="G241" s="85"/>
      <c r="H241" s="78"/>
      <c r="I241" s="85"/>
      <c r="J241" s="75"/>
      <c r="K241" s="85"/>
      <c r="L241" s="78"/>
      <c r="M241" s="78"/>
      <c r="N241" s="78"/>
      <c r="O241" s="78"/>
      <c r="P241" s="78"/>
      <c r="Q241" s="78"/>
      <c r="R241" s="85"/>
    </row>
    <row r="242" spans="1:18" s="39" customFormat="1" ht="19.5">
      <c r="A242" s="61"/>
      <c r="C242" s="83"/>
      <c r="D242" s="83"/>
      <c r="E242" s="83"/>
      <c r="F242" s="83"/>
      <c r="G242" s="85"/>
      <c r="H242" s="78"/>
      <c r="I242" s="85"/>
      <c r="J242" s="75"/>
      <c r="K242" s="85"/>
      <c r="L242" s="78"/>
      <c r="M242" s="78"/>
      <c r="N242" s="78"/>
      <c r="O242" s="78"/>
      <c r="P242" s="78"/>
      <c r="Q242" s="78"/>
      <c r="R242" s="85"/>
    </row>
    <row r="243" spans="1:18" s="266" customFormat="1" ht="16.5">
      <c r="A243" s="310"/>
      <c r="B243" s="311"/>
      <c r="C243" s="311"/>
      <c r="D243" s="311"/>
      <c r="E243" s="311"/>
      <c r="F243" s="311"/>
      <c r="G243" s="324"/>
      <c r="H243" s="290"/>
      <c r="I243" s="324"/>
      <c r="J243" s="325"/>
      <c r="K243" s="324"/>
      <c r="L243" s="290"/>
      <c r="M243" s="326" t="s">
        <v>188</v>
      </c>
      <c r="N243" s="290"/>
      <c r="O243" s="290"/>
      <c r="P243" s="290"/>
      <c r="Q243" s="290"/>
      <c r="R243" s="324"/>
    </row>
    <row r="244" spans="1:20" s="266" customFormat="1" ht="16.5">
      <c r="A244" s="310"/>
      <c r="D244" s="311"/>
      <c r="E244" s="311"/>
      <c r="F244" s="311"/>
      <c r="G244" s="324"/>
      <c r="H244" s="290"/>
      <c r="I244" s="324"/>
      <c r="J244" s="325"/>
      <c r="K244" s="381" t="s">
        <v>291</v>
      </c>
      <c r="L244" s="381"/>
      <c r="M244" s="381"/>
      <c r="N244" s="328"/>
      <c r="O244" s="328"/>
      <c r="P244" s="328"/>
      <c r="Q244" s="328"/>
      <c r="R244" s="328"/>
      <c r="S244" s="327"/>
      <c r="T244" s="328"/>
    </row>
    <row r="245" spans="1:18" s="266" customFormat="1" ht="16.5">
      <c r="A245" s="310"/>
      <c r="D245" s="311"/>
      <c r="E245" s="311"/>
      <c r="F245" s="311"/>
      <c r="G245" s="324"/>
      <c r="H245" s="290"/>
      <c r="I245" s="324"/>
      <c r="J245" s="325"/>
      <c r="K245" s="328"/>
      <c r="L245" s="290"/>
      <c r="M245" s="326" t="s">
        <v>5</v>
      </c>
      <c r="N245" s="290"/>
      <c r="O245" s="290"/>
      <c r="P245" s="290"/>
      <c r="Q245" s="290"/>
      <c r="R245" s="329"/>
    </row>
    <row r="246" spans="1:18" s="266" customFormat="1" ht="16.5">
      <c r="A246" s="310"/>
      <c r="B246" s="266" t="s">
        <v>253</v>
      </c>
      <c r="D246" s="311"/>
      <c r="E246" s="311"/>
      <c r="F246" s="311"/>
      <c r="G246" s="311"/>
      <c r="H246" s="311"/>
      <c r="I246" s="311"/>
      <c r="J246" s="311"/>
      <c r="K246" s="330"/>
      <c r="L246" s="311"/>
      <c r="M246" s="311"/>
      <c r="N246" s="311"/>
      <c r="O246" s="311"/>
      <c r="P246" s="311"/>
      <c r="Q246" s="311"/>
      <c r="R246" s="311"/>
    </row>
    <row r="247" spans="1:18" s="266" customFormat="1" ht="16.5">
      <c r="A247" s="310"/>
      <c r="B247" s="266" t="s">
        <v>254</v>
      </c>
      <c r="D247" s="311"/>
      <c r="E247" s="311"/>
      <c r="F247" s="311"/>
      <c r="G247" s="311"/>
      <c r="H247" s="311"/>
      <c r="I247" s="311"/>
      <c r="J247" s="311"/>
      <c r="K247" s="330"/>
      <c r="L247" s="311"/>
      <c r="M247" s="319">
        <v>35063</v>
      </c>
      <c r="N247" s="311"/>
      <c r="O247" s="311"/>
      <c r="P247" s="311"/>
      <c r="Q247" s="311"/>
      <c r="R247" s="311"/>
    </row>
    <row r="248" spans="1:18" s="266" customFormat="1" ht="16.5">
      <c r="A248" s="310"/>
      <c r="B248" s="266" t="s">
        <v>255</v>
      </c>
      <c r="D248" s="311"/>
      <c r="E248" s="311"/>
      <c r="F248" s="311"/>
      <c r="G248" s="311"/>
      <c r="H248" s="311"/>
      <c r="I248" s="311"/>
      <c r="J248" s="311"/>
      <c r="K248" s="330"/>
      <c r="L248" s="311"/>
      <c r="M248" s="319">
        <v>31557</v>
      </c>
      <c r="N248" s="311"/>
      <c r="O248" s="311"/>
      <c r="P248" s="311"/>
      <c r="Q248" s="311"/>
      <c r="R248" s="311"/>
    </row>
    <row r="249" spans="1:18" s="266" customFormat="1" ht="16.5">
      <c r="A249" s="310"/>
      <c r="B249" s="266" t="s">
        <v>256</v>
      </c>
      <c r="D249" s="311"/>
      <c r="E249" s="311"/>
      <c r="F249" s="311"/>
      <c r="G249" s="311"/>
      <c r="H249" s="311"/>
      <c r="I249" s="311"/>
      <c r="J249" s="311"/>
      <c r="K249" s="330"/>
      <c r="L249" s="311"/>
      <c r="M249" s="319">
        <v>33135</v>
      </c>
      <c r="N249" s="311"/>
      <c r="O249" s="311"/>
      <c r="P249" s="311"/>
      <c r="Q249" s="311"/>
      <c r="R249" s="311"/>
    </row>
    <row r="250" spans="1:18" s="39" customFormat="1" ht="19.5">
      <c r="A250" s="60"/>
      <c r="D250" s="83"/>
      <c r="E250" s="83"/>
      <c r="F250" s="83"/>
      <c r="G250" s="83"/>
      <c r="H250" s="83"/>
      <c r="I250" s="83"/>
      <c r="J250" s="83"/>
      <c r="K250" s="88"/>
      <c r="L250" s="83"/>
      <c r="M250" s="89"/>
      <c r="N250" s="83"/>
      <c r="O250" s="83"/>
      <c r="P250" s="83"/>
      <c r="Q250" s="83"/>
      <c r="R250" s="83"/>
    </row>
    <row r="251" spans="1:18" s="39" customFormat="1" ht="19.5">
      <c r="A251" s="60"/>
      <c r="B251" s="83"/>
      <c r="D251" s="83"/>
      <c r="E251" s="83"/>
      <c r="F251" s="83"/>
      <c r="G251" s="83"/>
      <c r="H251" s="83"/>
      <c r="I251" s="83"/>
      <c r="J251" s="83"/>
      <c r="K251" s="88"/>
      <c r="L251" s="83"/>
      <c r="M251" s="83"/>
      <c r="N251" s="83"/>
      <c r="O251" s="83"/>
      <c r="P251" s="83"/>
      <c r="Q251" s="83"/>
      <c r="R251" s="83"/>
    </row>
    <row r="252" spans="1:18" s="39" customFormat="1" ht="19.5">
      <c r="A252" s="60"/>
      <c r="B252" s="83" t="s">
        <v>210</v>
      </c>
      <c r="D252" s="83"/>
      <c r="E252" s="83"/>
      <c r="F252" s="83"/>
      <c r="G252" s="83"/>
      <c r="H252" s="83"/>
      <c r="I252" s="83"/>
      <c r="J252" s="83"/>
      <c r="K252" s="88"/>
      <c r="L252" s="83"/>
      <c r="M252" s="83"/>
      <c r="N252" s="83"/>
      <c r="O252" s="83"/>
      <c r="P252" s="83"/>
      <c r="Q252" s="83"/>
      <c r="R252" s="83"/>
    </row>
    <row r="253" spans="1:18" s="39" customFormat="1" ht="19.5">
      <c r="A253" s="60"/>
      <c r="B253" s="83"/>
      <c r="D253" s="83"/>
      <c r="E253" s="83"/>
      <c r="F253" s="83"/>
      <c r="G253" s="83"/>
      <c r="H253" s="83"/>
      <c r="I253" s="83"/>
      <c r="J253" s="83"/>
      <c r="K253" s="88"/>
      <c r="L253" s="83"/>
      <c r="M253" s="83"/>
      <c r="N253" s="83"/>
      <c r="O253" s="83"/>
      <c r="P253" s="83"/>
      <c r="Q253" s="83"/>
      <c r="R253" s="83"/>
    </row>
    <row r="254" spans="1:18" s="266" customFormat="1" ht="16.5">
      <c r="A254" s="310"/>
      <c r="B254" s="311"/>
      <c r="D254" s="311"/>
      <c r="E254" s="311"/>
      <c r="F254" s="311"/>
      <c r="G254" s="311"/>
      <c r="H254" s="311"/>
      <c r="I254" s="311"/>
      <c r="J254" s="311"/>
      <c r="K254" s="324"/>
      <c r="L254" s="290"/>
      <c r="M254" s="326" t="s">
        <v>188</v>
      </c>
      <c r="N254" s="311"/>
      <c r="O254" s="311"/>
      <c r="P254" s="311"/>
      <c r="Q254" s="311"/>
      <c r="R254" s="311"/>
    </row>
    <row r="255" spans="1:18" s="266" customFormat="1" ht="16.5">
      <c r="A255" s="310"/>
      <c r="B255" s="311"/>
      <c r="D255" s="311"/>
      <c r="E255" s="311"/>
      <c r="F255" s="311"/>
      <c r="G255" s="311"/>
      <c r="H255" s="311"/>
      <c r="I255" s="311"/>
      <c r="J255" s="311"/>
      <c r="K255" s="381" t="s">
        <v>291</v>
      </c>
      <c r="L255" s="381"/>
      <c r="M255" s="381"/>
      <c r="N255" s="311"/>
      <c r="O255" s="311"/>
      <c r="P255" s="311"/>
      <c r="Q255" s="311"/>
      <c r="R255" s="311"/>
    </row>
    <row r="256" spans="1:18" s="266" customFormat="1" ht="16.5">
      <c r="A256" s="310"/>
      <c r="B256" s="311"/>
      <c r="D256" s="311"/>
      <c r="E256" s="311"/>
      <c r="F256" s="311"/>
      <c r="G256" s="311"/>
      <c r="H256" s="311"/>
      <c r="I256" s="311"/>
      <c r="J256" s="311"/>
      <c r="K256" s="328"/>
      <c r="L256" s="290"/>
      <c r="M256" s="326" t="s">
        <v>5</v>
      </c>
      <c r="N256" s="311"/>
      <c r="O256" s="311"/>
      <c r="P256" s="311"/>
      <c r="Q256" s="311"/>
      <c r="R256" s="311"/>
    </row>
    <row r="257" spans="1:18" s="266" customFormat="1" ht="16.5">
      <c r="A257" s="310"/>
      <c r="B257" s="377" t="s">
        <v>279</v>
      </c>
      <c r="C257" s="377"/>
      <c r="D257" s="377"/>
      <c r="E257" s="377"/>
      <c r="F257" s="377"/>
      <c r="G257" s="377"/>
      <c r="H257" s="311"/>
      <c r="I257" s="311"/>
      <c r="J257" s="311"/>
      <c r="K257" s="330"/>
      <c r="L257" s="311"/>
      <c r="M257" s="311"/>
      <c r="N257" s="311"/>
      <c r="O257" s="311"/>
      <c r="P257" s="311"/>
      <c r="Q257" s="311"/>
      <c r="R257" s="311"/>
    </row>
    <row r="258" spans="1:18" s="266" customFormat="1" ht="16.5">
      <c r="A258" s="310"/>
      <c r="B258" s="266" t="s">
        <v>257</v>
      </c>
      <c r="D258" s="311"/>
      <c r="E258" s="311"/>
      <c r="F258" s="311"/>
      <c r="G258" s="311"/>
      <c r="H258" s="311"/>
      <c r="I258" s="311"/>
      <c r="J258" s="311"/>
      <c r="K258" s="330"/>
      <c r="L258" s="311"/>
      <c r="M258" s="319">
        <v>29</v>
      </c>
      <c r="N258" s="311"/>
      <c r="O258" s="311"/>
      <c r="P258" s="311"/>
      <c r="Q258" s="311"/>
      <c r="R258" s="311"/>
    </row>
    <row r="259" spans="1:18" s="266" customFormat="1" ht="16.5">
      <c r="A259" s="310"/>
      <c r="B259" s="266" t="s">
        <v>258</v>
      </c>
      <c r="D259" s="311"/>
      <c r="E259" s="311"/>
      <c r="F259" s="311"/>
      <c r="G259" s="311"/>
      <c r="H259" s="311"/>
      <c r="I259" s="311"/>
      <c r="J259" s="311"/>
      <c r="K259" s="330"/>
      <c r="L259" s="311"/>
      <c r="M259" s="319">
        <v>29</v>
      </c>
      <c r="N259" s="311"/>
      <c r="O259" s="311"/>
      <c r="P259" s="311"/>
      <c r="Q259" s="311"/>
      <c r="R259" s="311"/>
    </row>
    <row r="260" spans="1:18" s="266" customFormat="1" ht="16.5">
      <c r="A260" s="310"/>
      <c r="B260" s="266" t="s">
        <v>259</v>
      </c>
      <c r="D260" s="311"/>
      <c r="E260" s="311"/>
      <c r="F260" s="311"/>
      <c r="G260" s="311"/>
      <c r="H260" s="311"/>
      <c r="I260" s="311"/>
      <c r="J260" s="311"/>
      <c r="K260" s="330"/>
      <c r="L260" s="311"/>
      <c r="M260" s="319">
        <v>84</v>
      </c>
      <c r="N260" s="311"/>
      <c r="O260" s="311"/>
      <c r="P260" s="311"/>
      <c r="Q260" s="311"/>
      <c r="R260" s="311"/>
    </row>
    <row r="261" spans="1:18" s="39" customFormat="1" ht="19.5">
      <c r="A261" s="60"/>
      <c r="D261" s="83"/>
      <c r="E261" s="83"/>
      <c r="F261" s="83"/>
      <c r="G261" s="83"/>
      <c r="H261" s="83"/>
      <c r="I261" s="83"/>
      <c r="J261" s="83"/>
      <c r="K261" s="88"/>
      <c r="L261" s="83"/>
      <c r="M261" s="84"/>
      <c r="N261" s="83"/>
      <c r="O261" s="83"/>
      <c r="P261" s="83"/>
      <c r="Q261" s="83"/>
      <c r="R261" s="83"/>
    </row>
    <row r="262" spans="1:18" s="39" customFormat="1" ht="19.5">
      <c r="A262" s="60"/>
      <c r="D262" s="83"/>
      <c r="E262" s="83"/>
      <c r="F262" s="83"/>
      <c r="G262" s="83"/>
      <c r="H262" s="83"/>
      <c r="I262" s="83"/>
      <c r="J262" s="83"/>
      <c r="K262" s="88"/>
      <c r="L262" s="83"/>
      <c r="M262" s="84"/>
      <c r="N262" s="83"/>
      <c r="O262" s="83"/>
      <c r="P262" s="83"/>
      <c r="Q262" s="83"/>
      <c r="R262" s="83"/>
    </row>
    <row r="263" spans="1:19" s="39" customFormat="1" ht="19.5">
      <c r="A263" s="60">
        <v>20</v>
      </c>
      <c r="B263" s="36" t="s">
        <v>211</v>
      </c>
      <c r="C263" s="64"/>
      <c r="D263" s="90"/>
      <c r="E263" s="90"/>
      <c r="F263" s="90"/>
      <c r="G263" s="91"/>
      <c r="H263" s="91"/>
      <c r="I263" s="92"/>
      <c r="J263" s="92"/>
      <c r="K263" s="91"/>
      <c r="L263" s="91"/>
      <c r="M263" s="91"/>
      <c r="N263" s="91"/>
      <c r="O263" s="91"/>
      <c r="P263" s="91"/>
      <c r="Q263" s="91"/>
      <c r="R263" s="92"/>
      <c r="S263" s="93"/>
    </row>
    <row r="264" spans="1:19" s="39" customFormat="1" ht="19.5">
      <c r="A264" s="60"/>
      <c r="B264" s="36"/>
      <c r="C264" s="64"/>
      <c r="D264" s="90"/>
      <c r="E264" s="90"/>
      <c r="F264" s="90"/>
      <c r="G264" s="91"/>
      <c r="H264" s="91"/>
      <c r="I264" s="92"/>
      <c r="J264" s="92"/>
      <c r="K264" s="91"/>
      <c r="L264" s="91"/>
      <c r="M264" s="91"/>
      <c r="N264" s="91"/>
      <c r="O264" s="91"/>
      <c r="P264" s="91"/>
      <c r="Q264" s="91"/>
      <c r="R264" s="92"/>
      <c r="S264" s="93"/>
    </row>
    <row r="265" spans="1:19" s="39" customFormat="1" ht="19.5">
      <c r="A265" s="60"/>
      <c r="B265" s="36"/>
      <c r="C265" s="64"/>
      <c r="D265" s="90"/>
      <c r="E265" s="90"/>
      <c r="F265" s="90"/>
      <c r="G265" s="91"/>
      <c r="H265" s="91"/>
      <c r="I265" s="92"/>
      <c r="J265" s="92"/>
      <c r="K265" s="91"/>
      <c r="L265" s="91"/>
      <c r="M265" s="91"/>
      <c r="N265" s="91"/>
      <c r="O265" s="91"/>
      <c r="P265" s="91"/>
      <c r="Q265" s="91"/>
      <c r="R265" s="92"/>
      <c r="S265" s="93"/>
    </row>
    <row r="266" spans="1:19" s="39" customFormat="1" ht="19.5">
      <c r="A266" s="60"/>
      <c r="B266" s="36"/>
      <c r="C266" s="64"/>
      <c r="D266" s="90"/>
      <c r="E266" s="90"/>
      <c r="F266" s="90"/>
      <c r="G266" s="91"/>
      <c r="H266" s="91"/>
      <c r="I266" s="92"/>
      <c r="J266" s="92"/>
      <c r="K266" s="91"/>
      <c r="L266" s="91"/>
      <c r="M266" s="91"/>
      <c r="N266" s="91"/>
      <c r="O266" s="91"/>
      <c r="P266" s="91"/>
      <c r="Q266" s="91"/>
      <c r="R266" s="92"/>
      <c r="S266" s="93"/>
    </row>
    <row r="267" spans="1:19" s="39" customFormat="1" ht="19.5">
      <c r="A267" s="60"/>
      <c r="B267" s="36"/>
      <c r="C267" s="64"/>
      <c r="D267" s="90"/>
      <c r="E267" s="90"/>
      <c r="F267" s="90"/>
      <c r="G267" s="91"/>
      <c r="H267" s="91"/>
      <c r="I267" s="92"/>
      <c r="J267" s="92"/>
      <c r="K267" s="91"/>
      <c r="L267" s="91"/>
      <c r="M267" s="91"/>
      <c r="N267" s="91"/>
      <c r="O267" s="91"/>
      <c r="P267" s="91"/>
      <c r="Q267" s="91"/>
      <c r="R267" s="92"/>
      <c r="S267" s="93"/>
    </row>
    <row r="268" spans="1:19" s="39" customFormat="1" ht="19.5">
      <c r="A268" s="60"/>
      <c r="B268" s="36"/>
      <c r="C268" s="64"/>
      <c r="D268" s="90"/>
      <c r="E268" s="90"/>
      <c r="F268" s="90"/>
      <c r="G268" s="91"/>
      <c r="H268" s="91"/>
      <c r="I268" s="92"/>
      <c r="J268" s="92"/>
      <c r="K268" s="91"/>
      <c r="L268" s="91"/>
      <c r="M268" s="91"/>
      <c r="N268" s="91"/>
      <c r="O268" s="91"/>
      <c r="P268" s="91"/>
      <c r="Q268" s="91"/>
      <c r="R268" s="92"/>
      <c r="S268" s="93"/>
    </row>
    <row r="269" spans="1:19" s="39" customFormat="1" ht="19.5">
      <c r="A269" s="60"/>
      <c r="B269" s="36"/>
      <c r="C269" s="64"/>
      <c r="D269" s="90"/>
      <c r="E269" s="90"/>
      <c r="F269" s="90"/>
      <c r="G269" s="91"/>
      <c r="H269" s="91"/>
      <c r="I269" s="92"/>
      <c r="J269" s="92"/>
      <c r="K269" s="91"/>
      <c r="L269" s="91"/>
      <c r="M269" s="91"/>
      <c r="N269" s="91"/>
      <c r="O269" s="91"/>
      <c r="P269" s="91"/>
      <c r="Q269" s="91"/>
      <c r="R269" s="92"/>
      <c r="S269" s="93"/>
    </row>
    <row r="270" spans="1:19" s="39" customFormat="1" ht="19.5">
      <c r="A270" s="60"/>
      <c r="B270" s="36"/>
      <c r="C270" s="64"/>
      <c r="D270" s="90"/>
      <c r="E270" s="90"/>
      <c r="F270" s="90"/>
      <c r="G270" s="91"/>
      <c r="H270" s="91"/>
      <c r="I270" s="92"/>
      <c r="J270" s="92"/>
      <c r="K270" s="91"/>
      <c r="L270" s="91"/>
      <c r="M270" s="91"/>
      <c r="N270" s="91"/>
      <c r="O270" s="91"/>
      <c r="P270" s="91"/>
      <c r="Q270" s="91"/>
      <c r="R270" s="92"/>
      <c r="S270" s="93"/>
    </row>
    <row r="271" spans="1:19" s="39" customFormat="1" ht="19.5">
      <c r="A271" s="60"/>
      <c r="B271" s="36"/>
      <c r="C271" s="64"/>
      <c r="D271" s="90"/>
      <c r="E271" s="90"/>
      <c r="F271" s="90"/>
      <c r="G271" s="91"/>
      <c r="H271" s="91"/>
      <c r="I271" s="92"/>
      <c r="J271" s="92"/>
      <c r="K271" s="91"/>
      <c r="L271" s="91"/>
      <c r="M271" s="91"/>
      <c r="N271" s="91"/>
      <c r="O271" s="91"/>
      <c r="P271" s="91"/>
      <c r="Q271" s="91"/>
      <c r="R271" s="92"/>
      <c r="S271" s="93"/>
    </row>
    <row r="272" spans="1:19" s="39" customFormat="1" ht="19.5">
      <c r="A272" s="60"/>
      <c r="B272" s="36"/>
      <c r="C272" s="64"/>
      <c r="D272" s="90"/>
      <c r="E272" s="90"/>
      <c r="F272" s="90"/>
      <c r="G272" s="91"/>
      <c r="H272" s="91"/>
      <c r="I272" s="92"/>
      <c r="J272" s="92"/>
      <c r="K272" s="91"/>
      <c r="L272" s="91"/>
      <c r="M272" s="91"/>
      <c r="N272" s="91"/>
      <c r="O272" s="91"/>
      <c r="P272" s="91"/>
      <c r="Q272" s="91"/>
      <c r="R272" s="92"/>
      <c r="S272" s="93"/>
    </row>
    <row r="273" spans="1:19" s="39" customFormat="1" ht="19.5">
      <c r="A273" s="60"/>
      <c r="B273" s="36"/>
      <c r="C273" s="64"/>
      <c r="D273" s="90"/>
      <c r="E273" s="90"/>
      <c r="F273" s="90"/>
      <c r="G273" s="91"/>
      <c r="H273" s="91"/>
      <c r="I273" s="92"/>
      <c r="J273" s="92"/>
      <c r="K273" s="91"/>
      <c r="L273" s="91"/>
      <c r="M273" s="91"/>
      <c r="N273" s="91"/>
      <c r="O273" s="91"/>
      <c r="P273" s="91"/>
      <c r="Q273" s="91"/>
      <c r="R273" s="92"/>
      <c r="S273" s="93"/>
    </row>
    <row r="274" spans="1:19" s="39" customFormat="1" ht="19.5">
      <c r="A274" s="60"/>
      <c r="B274" s="36"/>
      <c r="C274" s="64"/>
      <c r="D274" s="90"/>
      <c r="E274" s="90"/>
      <c r="F274" s="90"/>
      <c r="G274" s="91"/>
      <c r="H274" s="91"/>
      <c r="I274" s="92"/>
      <c r="J274" s="92"/>
      <c r="K274" s="91"/>
      <c r="L274" s="91"/>
      <c r="M274" s="91"/>
      <c r="N274" s="91"/>
      <c r="O274" s="91"/>
      <c r="P274" s="91"/>
      <c r="Q274" s="91"/>
      <c r="R274" s="92"/>
      <c r="S274" s="93"/>
    </row>
    <row r="275" spans="1:18" s="39" customFormat="1" ht="19.5">
      <c r="A275" s="60">
        <v>21</v>
      </c>
      <c r="B275" s="52" t="s">
        <v>176</v>
      </c>
      <c r="C275" s="53"/>
      <c r="D275" s="46"/>
      <c r="E275" s="46"/>
      <c r="F275" s="46"/>
      <c r="G275" s="49"/>
      <c r="H275" s="49"/>
      <c r="I275" s="50"/>
      <c r="J275" s="50"/>
      <c r="K275" s="49"/>
      <c r="L275" s="49"/>
      <c r="M275" s="49"/>
      <c r="N275" s="49"/>
      <c r="O275" s="49"/>
      <c r="P275" s="49"/>
      <c r="Q275" s="49"/>
      <c r="R275" s="50"/>
    </row>
    <row r="276" spans="1:18" s="39" customFormat="1" ht="19.5">
      <c r="A276" s="60"/>
      <c r="B276" s="52"/>
      <c r="C276" s="53"/>
      <c r="D276" s="46"/>
      <c r="E276" s="46"/>
      <c r="F276" s="46"/>
      <c r="G276" s="49"/>
      <c r="H276" s="49"/>
      <c r="I276" s="50"/>
      <c r="J276" s="50"/>
      <c r="K276" s="49"/>
      <c r="L276" s="49"/>
      <c r="M276" s="49"/>
      <c r="N276" s="49"/>
      <c r="O276" s="49"/>
      <c r="P276" s="49"/>
      <c r="Q276" s="49"/>
      <c r="R276" s="50"/>
    </row>
    <row r="277" spans="1:18" s="39" customFormat="1" ht="19.5">
      <c r="A277" s="61"/>
      <c r="B277" s="46"/>
      <c r="C277" s="53"/>
      <c r="D277" s="46"/>
      <c r="E277" s="46"/>
      <c r="F277" s="46"/>
      <c r="G277" s="49"/>
      <c r="H277" s="49"/>
      <c r="I277" s="50"/>
      <c r="J277" s="50"/>
      <c r="K277" s="49"/>
      <c r="L277" s="49"/>
      <c r="M277" s="49"/>
      <c r="N277" s="49"/>
      <c r="O277" s="49"/>
      <c r="P277" s="49"/>
      <c r="Q277" s="49"/>
      <c r="R277" s="50"/>
    </row>
    <row r="278" spans="1:17" s="39" customFormat="1" ht="19.5">
      <c r="A278" s="61"/>
      <c r="B278" s="94"/>
      <c r="C278" s="95"/>
      <c r="D278" s="94"/>
      <c r="E278" s="94"/>
      <c r="F278" s="94"/>
      <c r="G278" s="88"/>
      <c r="H278" s="96"/>
      <c r="I278" s="97"/>
      <c r="J278" s="98"/>
      <c r="K278" s="97"/>
      <c r="L278" s="96"/>
      <c r="M278" s="96"/>
      <c r="N278" s="96"/>
      <c r="O278" s="96"/>
      <c r="P278" s="96"/>
      <c r="Q278" s="96"/>
    </row>
    <row r="279" spans="1:17" s="39" customFormat="1" ht="19.5">
      <c r="A279" s="61"/>
      <c r="B279" s="99"/>
      <c r="C279" s="95"/>
      <c r="D279" s="94"/>
      <c r="E279" s="94"/>
      <c r="F279" s="94"/>
      <c r="G279" s="100"/>
      <c r="H279" s="96"/>
      <c r="I279" s="97"/>
      <c r="J279" s="98"/>
      <c r="K279" s="97"/>
      <c r="L279" s="96"/>
      <c r="M279" s="96"/>
      <c r="N279" s="96"/>
      <c r="O279" s="96"/>
      <c r="P279" s="96"/>
      <c r="Q279" s="96"/>
    </row>
    <row r="280" spans="1:17" s="266" customFormat="1" ht="20.25" customHeight="1">
      <c r="A280" s="285"/>
      <c r="B280" s="331"/>
      <c r="C280" s="332"/>
      <c r="D280" s="331"/>
      <c r="E280" s="331"/>
      <c r="F280" s="331"/>
      <c r="H280" s="356" t="s">
        <v>294</v>
      </c>
      <c r="I280" s="356"/>
      <c r="J280" s="333"/>
      <c r="K280" s="379" t="s">
        <v>293</v>
      </c>
      <c r="L280" s="379"/>
      <c r="M280" s="334" t="s">
        <v>16</v>
      </c>
      <c r="N280" s="335"/>
      <c r="O280" s="335"/>
      <c r="P280" s="335"/>
      <c r="Q280" s="335"/>
    </row>
    <row r="281" spans="1:17" s="266" customFormat="1" ht="16.5">
      <c r="A281" s="285"/>
      <c r="B281" s="331"/>
      <c r="C281" s="332"/>
      <c r="D281" s="331"/>
      <c r="E281" s="331"/>
      <c r="F281" s="331"/>
      <c r="G281" s="336"/>
      <c r="H281" s="335"/>
      <c r="I281" s="378" t="s">
        <v>5</v>
      </c>
      <c r="J281" s="378"/>
      <c r="K281" s="378" t="s">
        <v>5</v>
      </c>
      <c r="L281" s="378"/>
      <c r="M281" s="337" t="s">
        <v>5</v>
      </c>
      <c r="N281" s="338"/>
      <c r="O281" s="335"/>
      <c r="P281" s="335"/>
      <c r="Q281" s="335"/>
    </row>
    <row r="282" spans="1:17" s="266" customFormat="1" ht="16.5">
      <c r="A282" s="285"/>
      <c r="B282" s="331" t="s">
        <v>212</v>
      </c>
      <c r="C282" s="332"/>
      <c r="D282" s="331"/>
      <c r="E282" s="331"/>
      <c r="F282" s="331"/>
      <c r="G282" s="336"/>
      <c r="H282" s="335"/>
      <c r="I282" s="339"/>
      <c r="J282" s="339"/>
      <c r="K282" s="339"/>
      <c r="L282" s="335"/>
      <c r="M282" s="335"/>
      <c r="N282" s="335"/>
      <c r="O282" s="335"/>
      <c r="P282" s="335"/>
      <c r="Q282" s="335"/>
    </row>
    <row r="283" spans="1:17" s="266" customFormat="1" ht="16.5">
      <c r="A283" s="285"/>
      <c r="B283" s="332" t="s">
        <v>260</v>
      </c>
      <c r="C283" s="332"/>
      <c r="D283" s="331"/>
      <c r="E283" s="331"/>
      <c r="F283" s="331"/>
      <c r="G283" s="336"/>
      <c r="H283" s="340">
        <v>340941</v>
      </c>
      <c r="I283" s="372">
        <v>341307</v>
      </c>
      <c r="J283" s="372"/>
      <c r="K283" s="375">
        <v>0</v>
      </c>
      <c r="L283" s="375"/>
      <c r="M283" s="335">
        <f>SUM(I283:L283)</f>
        <v>341307</v>
      </c>
      <c r="N283" s="335"/>
      <c r="O283" s="335"/>
      <c r="P283" s="335"/>
      <c r="Q283" s="335"/>
    </row>
    <row r="284" spans="1:17" s="266" customFormat="1" ht="16.5">
      <c r="A284" s="285"/>
      <c r="B284" s="332" t="s">
        <v>261</v>
      </c>
      <c r="C284" s="332"/>
      <c r="D284" s="331"/>
      <c r="E284" s="331"/>
      <c r="F284" s="331"/>
      <c r="G284" s="335"/>
      <c r="H284" s="335"/>
      <c r="I284" s="375">
        <v>25000</v>
      </c>
      <c r="J284" s="375"/>
      <c r="K284" s="375">
        <v>10000</v>
      </c>
      <c r="L284" s="375"/>
      <c r="M284" s="335">
        <f>SUM(I284:L284)</f>
        <v>35000</v>
      </c>
      <c r="N284" s="335"/>
      <c r="O284" s="335"/>
      <c r="P284" s="335"/>
      <c r="Q284" s="335"/>
    </row>
    <row r="285" spans="1:17" s="266" customFormat="1" ht="16.5">
      <c r="A285" s="285"/>
      <c r="B285" s="332" t="s">
        <v>262</v>
      </c>
      <c r="C285" s="332"/>
      <c r="D285" s="331"/>
      <c r="E285" s="331"/>
      <c r="F285" s="331"/>
      <c r="G285" s="335"/>
      <c r="H285" s="335"/>
      <c r="I285" s="375">
        <v>0</v>
      </c>
      <c r="J285" s="375"/>
      <c r="K285" s="375">
        <v>10000</v>
      </c>
      <c r="L285" s="375"/>
      <c r="M285" s="335">
        <f>SUM(I285:L285)</f>
        <v>10000</v>
      </c>
      <c r="N285" s="335"/>
      <c r="O285" s="335"/>
      <c r="P285" s="335"/>
      <c r="Q285" s="335"/>
    </row>
    <row r="286" spans="1:17" s="266" customFormat="1" ht="16.5">
      <c r="A286" s="341"/>
      <c r="B286" s="332" t="s">
        <v>263</v>
      </c>
      <c r="C286" s="332"/>
      <c r="D286" s="331"/>
      <c r="E286" s="331"/>
      <c r="F286" s="331"/>
      <c r="G286" s="335"/>
      <c r="H286" s="335"/>
      <c r="I286" s="375">
        <v>9758</v>
      </c>
      <c r="J286" s="375"/>
      <c r="K286" s="375">
        <v>1985</v>
      </c>
      <c r="L286" s="375"/>
      <c r="M286" s="335">
        <f>SUM(I286:L286)</f>
        <v>11743</v>
      </c>
      <c r="N286" s="335"/>
      <c r="O286" s="335"/>
      <c r="P286" s="335"/>
      <c r="Q286" s="335"/>
    </row>
    <row r="287" spans="1:17" s="266" customFormat="1" ht="16.5">
      <c r="A287" s="341"/>
      <c r="B287" s="340"/>
      <c r="C287" s="332"/>
      <c r="D287" s="331"/>
      <c r="E287" s="331"/>
      <c r="F287" s="331"/>
      <c r="G287" s="335"/>
      <c r="H287" s="335"/>
      <c r="I287" s="376">
        <f>SUM(I283:J286)</f>
        <v>376065</v>
      </c>
      <c r="J287" s="376"/>
      <c r="K287" s="376">
        <f>SUM(K283:L286)</f>
        <v>21985</v>
      </c>
      <c r="L287" s="376"/>
      <c r="M287" s="342">
        <f>SUM(M283:M286)</f>
        <v>398050</v>
      </c>
      <c r="N287" s="335"/>
      <c r="O287" s="335"/>
      <c r="P287" s="335"/>
      <c r="Q287" s="335"/>
    </row>
    <row r="288" spans="1:17" s="266" customFormat="1" ht="16.5">
      <c r="A288" s="341"/>
      <c r="B288" s="340"/>
      <c r="C288" s="332"/>
      <c r="D288" s="331"/>
      <c r="E288" s="331"/>
      <c r="F288" s="331"/>
      <c r="G288" s="335"/>
      <c r="H288" s="335"/>
      <c r="I288" s="339"/>
      <c r="J288" s="339"/>
      <c r="K288" s="339"/>
      <c r="L288" s="335"/>
      <c r="M288" s="335"/>
      <c r="N288" s="335"/>
      <c r="O288" s="335"/>
      <c r="P288" s="335"/>
      <c r="Q288" s="335"/>
    </row>
    <row r="289" spans="1:17" s="266" customFormat="1" ht="16.5">
      <c r="A289" s="341"/>
      <c r="B289" s="340" t="s">
        <v>213</v>
      </c>
      <c r="C289" s="332"/>
      <c r="D289" s="331"/>
      <c r="E289" s="331"/>
      <c r="F289" s="331"/>
      <c r="G289" s="335"/>
      <c r="H289" s="335"/>
      <c r="I289" s="339"/>
      <c r="J289" s="339"/>
      <c r="K289" s="339"/>
      <c r="L289" s="335"/>
      <c r="M289" s="335"/>
      <c r="N289" s="335"/>
      <c r="O289" s="335"/>
      <c r="P289" s="335"/>
      <c r="Q289" s="335"/>
    </row>
    <row r="290" spans="1:17" s="266" customFormat="1" ht="16.5">
      <c r="A290" s="341"/>
      <c r="B290" s="343" t="s">
        <v>264</v>
      </c>
      <c r="C290" s="332"/>
      <c r="D290" s="331"/>
      <c r="E290" s="331"/>
      <c r="F290" s="331"/>
      <c r="G290" s="335"/>
      <c r="H290" s="335"/>
      <c r="I290" s="375">
        <v>0</v>
      </c>
      <c r="J290" s="375"/>
      <c r="K290" s="375">
        <f>530+121+564</f>
        <v>1215</v>
      </c>
      <c r="L290" s="375"/>
      <c r="M290" s="335">
        <f>SUM(I290:K290)</f>
        <v>1215</v>
      </c>
      <c r="N290" s="335"/>
      <c r="O290" s="335"/>
      <c r="P290" s="335"/>
      <c r="Q290" s="335"/>
    </row>
    <row r="291" spans="1:17" s="266" customFormat="1" ht="16.5">
      <c r="A291" s="341"/>
      <c r="B291" s="343" t="s">
        <v>265</v>
      </c>
      <c r="C291" s="332"/>
      <c r="D291" s="331"/>
      <c r="E291" s="331"/>
      <c r="F291" s="331"/>
      <c r="G291" s="335"/>
      <c r="H291" s="335"/>
      <c r="I291" s="375">
        <v>0</v>
      </c>
      <c r="J291" s="375"/>
      <c r="K291" s="375">
        <f>234+216</f>
        <v>450</v>
      </c>
      <c r="L291" s="375"/>
      <c r="M291" s="335">
        <f>SUM(I291:L291)</f>
        <v>450</v>
      </c>
      <c r="N291" s="335"/>
      <c r="O291" s="335"/>
      <c r="P291" s="335"/>
      <c r="Q291" s="335"/>
    </row>
    <row r="292" spans="1:17" s="266" customFormat="1" ht="16.5">
      <c r="A292" s="341"/>
      <c r="B292" s="343" t="s">
        <v>266</v>
      </c>
      <c r="C292" s="332"/>
      <c r="D292" s="331"/>
      <c r="E292" s="331"/>
      <c r="F292" s="331"/>
      <c r="G292" s="335"/>
      <c r="H292" s="335"/>
      <c r="I292" s="375">
        <v>0</v>
      </c>
      <c r="J292" s="375"/>
      <c r="K292" s="375">
        <f>1000+500</f>
        <v>1500</v>
      </c>
      <c r="L292" s="375"/>
      <c r="M292" s="335">
        <f>SUM(I292:L292)</f>
        <v>1500</v>
      </c>
      <c r="N292" s="335"/>
      <c r="O292" s="335"/>
      <c r="P292" s="335"/>
      <c r="Q292" s="335"/>
    </row>
    <row r="293" spans="1:17" s="266" customFormat="1" ht="16.5">
      <c r="A293" s="341"/>
      <c r="B293" s="343" t="s">
        <v>267</v>
      </c>
      <c r="C293" s="332"/>
      <c r="D293" s="331"/>
      <c r="E293" s="331"/>
      <c r="F293" s="331"/>
      <c r="G293" s="335"/>
      <c r="H293" s="335"/>
      <c r="I293" s="375">
        <v>0</v>
      </c>
      <c r="J293" s="375"/>
      <c r="K293" s="375">
        <v>100000</v>
      </c>
      <c r="L293" s="375"/>
      <c r="M293" s="335">
        <f>SUM(I293:L293)</f>
        <v>100000</v>
      </c>
      <c r="N293" s="335"/>
      <c r="O293" s="335"/>
      <c r="P293" s="335"/>
      <c r="Q293" s="335"/>
    </row>
    <row r="294" spans="1:17" s="266" customFormat="1" ht="16.5">
      <c r="A294" s="341"/>
      <c r="B294" s="343" t="s">
        <v>268</v>
      </c>
      <c r="C294" s="332"/>
      <c r="D294" s="331"/>
      <c r="E294" s="331"/>
      <c r="F294" s="331"/>
      <c r="G294" s="335"/>
      <c r="H294" s="335"/>
      <c r="I294" s="375">
        <v>80000</v>
      </c>
      <c r="J294" s="375"/>
      <c r="K294" s="375">
        <v>0</v>
      </c>
      <c r="L294" s="375"/>
      <c r="M294" s="335">
        <f>SUM(I294:L294)</f>
        <v>80000</v>
      </c>
      <c r="N294" s="335"/>
      <c r="O294" s="335"/>
      <c r="P294" s="335"/>
      <c r="Q294" s="335"/>
    </row>
    <row r="295" spans="1:17" s="266" customFormat="1" ht="16.5">
      <c r="A295" s="341"/>
      <c r="B295" s="340"/>
      <c r="C295" s="332"/>
      <c r="D295" s="331"/>
      <c r="E295" s="331"/>
      <c r="F295" s="331"/>
      <c r="G295" s="335"/>
      <c r="H295" s="335"/>
      <c r="I295" s="376">
        <f>SUM(I290:J294)</f>
        <v>80000</v>
      </c>
      <c r="J295" s="376"/>
      <c r="K295" s="376">
        <f>SUM(K290:L294)</f>
        <v>103165</v>
      </c>
      <c r="L295" s="376"/>
      <c r="M295" s="342">
        <f>SUM(M290:M294)</f>
        <v>183165</v>
      </c>
      <c r="N295" s="335"/>
      <c r="O295" s="335"/>
      <c r="P295" s="335"/>
      <c r="Q295" s="335"/>
    </row>
    <row r="296" spans="1:17" s="266" customFormat="1" ht="16.5">
      <c r="A296" s="341"/>
      <c r="B296" s="340"/>
      <c r="C296" s="332"/>
      <c r="D296" s="331"/>
      <c r="E296" s="331"/>
      <c r="F296" s="331"/>
      <c r="G296" s="335"/>
      <c r="H296" s="335"/>
      <c r="I296" s="339"/>
      <c r="J296" s="339"/>
      <c r="K296" s="339"/>
      <c r="L296" s="339"/>
      <c r="M296" s="339"/>
      <c r="N296" s="335"/>
      <c r="O296" s="335"/>
      <c r="P296" s="335"/>
      <c r="Q296" s="335"/>
    </row>
    <row r="297" spans="1:17" s="266" customFormat="1" ht="17.25" thickBot="1">
      <c r="A297" s="341"/>
      <c r="B297" s="340"/>
      <c r="C297" s="332"/>
      <c r="D297" s="331"/>
      <c r="E297" s="331"/>
      <c r="F297" s="331"/>
      <c r="G297" s="335"/>
      <c r="H297" s="335"/>
      <c r="I297" s="374">
        <f>I287+I295</f>
        <v>456065</v>
      </c>
      <c r="J297" s="374"/>
      <c r="K297" s="374">
        <f>K287+K295</f>
        <v>125150</v>
      </c>
      <c r="L297" s="374"/>
      <c r="M297" s="344">
        <f>M287+M295</f>
        <v>581215</v>
      </c>
      <c r="N297" s="335"/>
      <c r="O297" s="335"/>
      <c r="P297" s="335"/>
      <c r="Q297" s="335"/>
    </row>
    <row r="298" spans="1:17" s="39" customFormat="1" ht="19.5">
      <c r="A298" s="101"/>
      <c r="B298" s="99"/>
      <c r="C298" s="95"/>
      <c r="D298" s="94"/>
      <c r="E298" s="94"/>
      <c r="F298" s="94"/>
      <c r="G298" s="96"/>
      <c r="H298" s="96"/>
      <c r="I298" s="98"/>
      <c r="J298" s="98"/>
      <c r="K298" s="98"/>
      <c r="L298" s="96"/>
      <c r="M298" s="96"/>
      <c r="N298" s="96"/>
      <c r="O298" s="96"/>
      <c r="P298" s="96"/>
      <c r="Q298" s="96"/>
    </row>
    <row r="299" spans="1:17" s="39" customFormat="1" ht="19.5">
      <c r="A299" s="101"/>
      <c r="B299" s="46"/>
      <c r="C299" s="95"/>
      <c r="D299" s="94"/>
      <c r="E299" s="94"/>
      <c r="F299" s="94"/>
      <c r="G299" s="96"/>
      <c r="H299" s="96"/>
      <c r="I299" s="98"/>
      <c r="J299" s="98"/>
      <c r="K299" s="98"/>
      <c r="L299" s="96"/>
      <c r="M299" s="96"/>
      <c r="N299" s="96"/>
      <c r="O299" s="96"/>
      <c r="P299" s="96"/>
      <c r="Q299" s="96"/>
    </row>
    <row r="300" spans="1:18" s="39" customFormat="1" ht="19.5">
      <c r="A300" s="60">
        <v>22</v>
      </c>
      <c r="B300" s="52" t="s">
        <v>214</v>
      </c>
      <c r="C300" s="46"/>
      <c r="D300" s="46"/>
      <c r="E300" s="46"/>
      <c r="F300" s="46"/>
      <c r="K300" s="49"/>
      <c r="L300" s="38"/>
      <c r="M300" s="38"/>
      <c r="N300" s="38"/>
      <c r="O300" s="38"/>
      <c r="P300" s="38"/>
      <c r="Q300" s="38"/>
      <c r="R300" s="37"/>
    </row>
    <row r="301" spans="1:18" s="39" customFormat="1" ht="19.5">
      <c r="A301" s="60"/>
      <c r="B301" s="52"/>
      <c r="C301" s="46"/>
      <c r="D301" s="46"/>
      <c r="E301" s="46"/>
      <c r="F301" s="46"/>
      <c r="K301" s="49"/>
      <c r="L301" s="38"/>
      <c r="M301" s="38"/>
      <c r="N301" s="38"/>
      <c r="O301" s="38"/>
      <c r="P301" s="38"/>
      <c r="Q301" s="38"/>
      <c r="R301" s="37"/>
    </row>
    <row r="302" spans="1:18" s="39" customFormat="1" ht="19.5">
      <c r="A302" s="60"/>
      <c r="B302" s="52"/>
      <c r="C302" s="46"/>
      <c r="D302" s="46"/>
      <c r="E302" s="46"/>
      <c r="F302" s="46"/>
      <c r="K302" s="49"/>
      <c r="L302" s="38"/>
      <c r="M302" s="38"/>
      <c r="N302" s="38"/>
      <c r="O302" s="38"/>
      <c r="P302" s="38"/>
      <c r="Q302" s="38"/>
      <c r="R302" s="37"/>
    </row>
    <row r="303" spans="1:18" s="39" customFormat="1" ht="19.5">
      <c r="A303" s="60"/>
      <c r="B303" s="52"/>
      <c r="C303" s="46"/>
      <c r="D303" s="46"/>
      <c r="E303" s="46"/>
      <c r="F303" s="46"/>
      <c r="K303" s="49"/>
      <c r="L303" s="38"/>
      <c r="M303" s="38"/>
      <c r="N303" s="38"/>
      <c r="O303" s="38"/>
      <c r="P303" s="38"/>
      <c r="Q303" s="38"/>
      <c r="R303" s="37"/>
    </row>
    <row r="304" spans="1:18" s="44" customFormat="1" ht="19.5">
      <c r="A304" s="62"/>
      <c r="B304" s="102"/>
      <c r="C304" s="55"/>
      <c r="D304" s="55"/>
      <c r="E304" s="55"/>
      <c r="F304" s="55"/>
      <c r="K304" s="88"/>
      <c r="L304" s="43"/>
      <c r="M304" s="43"/>
      <c r="N304" s="43"/>
      <c r="O304" s="43"/>
      <c r="P304" s="43"/>
      <c r="Q304" s="43"/>
      <c r="R304" s="42"/>
    </row>
    <row r="305" spans="1:18" s="44" customFormat="1" ht="19.5">
      <c r="A305" s="62"/>
      <c r="B305" s="67"/>
      <c r="C305" s="67"/>
      <c r="D305" s="67"/>
      <c r="E305" s="67"/>
      <c r="F305" s="67"/>
      <c r="G305" s="67"/>
      <c r="H305" s="67"/>
      <c r="I305" s="76"/>
      <c r="J305" s="77"/>
      <c r="K305" s="76"/>
      <c r="L305" s="67"/>
      <c r="M305" s="67"/>
      <c r="N305" s="67"/>
      <c r="O305" s="67"/>
      <c r="P305" s="67"/>
      <c r="Q305" s="67"/>
      <c r="R305" s="67"/>
    </row>
    <row r="306" spans="1:18" s="39" customFormat="1" ht="19.5">
      <c r="A306" s="60">
        <v>23</v>
      </c>
      <c r="B306" s="102" t="s">
        <v>177</v>
      </c>
      <c r="C306" s="58"/>
      <c r="D306" s="55"/>
      <c r="E306" s="55"/>
      <c r="F306" s="55"/>
      <c r="G306" s="103"/>
      <c r="H306" s="103"/>
      <c r="I306" s="104"/>
      <c r="J306" s="104"/>
      <c r="K306" s="104"/>
      <c r="L306" s="104"/>
      <c r="M306" s="104"/>
      <c r="N306" s="104"/>
      <c r="O306" s="104"/>
      <c r="P306" s="104"/>
      <c r="Q306" s="104"/>
      <c r="R306" s="104"/>
    </row>
    <row r="307" spans="1:18" s="39" customFormat="1" ht="19.5">
      <c r="A307" s="60"/>
      <c r="B307" s="102"/>
      <c r="C307" s="58"/>
      <c r="D307" s="55"/>
      <c r="E307" s="55"/>
      <c r="F307" s="55"/>
      <c r="G307" s="103"/>
      <c r="H307" s="103"/>
      <c r="I307" s="104"/>
      <c r="J307" s="104"/>
      <c r="K307" s="104"/>
      <c r="L307" s="104"/>
      <c r="M307" s="104"/>
      <c r="N307" s="104"/>
      <c r="O307" s="104"/>
      <c r="P307" s="104"/>
      <c r="Q307" s="104"/>
      <c r="R307" s="104"/>
    </row>
    <row r="308" spans="1:18" s="39" customFormat="1" ht="19.5">
      <c r="A308" s="60"/>
      <c r="B308" s="105"/>
      <c r="C308" s="47"/>
      <c r="D308" s="47"/>
      <c r="E308" s="47"/>
      <c r="F308" s="47"/>
      <c r="G308" s="47"/>
      <c r="H308" s="47"/>
      <c r="I308" s="47"/>
      <c r="J308" s="47"/>
      <c r="K308" s="47"/>
      <c r="L308" s="47"/>
      <c r="M308" s="47"/>
      <c r="N308" s="47"/>
      <c r="O308" s="47"/>
      <c r="P308" s="47"/>
      <c r="Q308" s="47"/>
      <c r="R308" s="47"/>
    </row>
    <row r="309" spans="1:18" s="39" customFormat="1" ht="19.5">
      <c r="A309" s="60"/>
      <c r="B309" s="105"/>
      <c r="C309" s="47"/>
      <c r="D309" s="47"/>
      <c r="E309" s="47"/>
      <c r="F309" s="47"/>
      <c r="G309" s="47"/>
      <c r="H309" s="47"/>
      <c r="I309" s="47"/>
      <c r="J309" s="47"/>
      <c r="K309" s="47"/>
      <c r="L309" s="47"/>
      <c r="M309" s="47"/>
      <c r="N309" s="47"/>
      <c r="O309" s="47"/>
      <c r="P309" s="47"/>
      <c r="Q309" s="47"/>
      <c r="R309" s="47"/>
    </row>
    <row r="310" spans="1:18" s="39" customFormat="1" ht="19.5">
      <c r="A310" s="61"/>
      <c r="B310" s="46"/>
      <c r="C310" s="53"/>
      <c r="D310" s="46"/>
      <c r="E310" s="46"/>
      <c r="F310" s="46"/>
      <c r="G310" s="49"/>
      <c r="H310" s="49"/>
      <c r="I310" s="50"/>
      <c r="J310" s="50"/>
      <c r="K310" s="49"/>
      <c r="L310" s="49"/>
      <c r="M310" s="49"/>
      <c r="N310" s="49"/>
      <c r="O310" s="49"/>
      <c r="P310" s="49"/>
      <c r="Q310" s="49"/>
      <c r="R310" s="50"/>
    </row>
    <row r="311" spans="1:18" s="39" customFormat="1" ht="19.5">
      <c r="A311" s="60">
        <v>24</v>
      </c>
      <c r="B311" s="36" t="s">
        <v>215</v>
      </c>
      <c r="C311" s="37"/>
      <c r="D311" s="37"/>
      <c r="E311" s="37"/>
      <c r="F311" s="37"/>
      <c r="G311" s="37"/>
      <c r="H311" s="37"/>
      <c r="I311" s="37"/>
      <c r="J311" s="37"/>
      <c r="K311" s="38"/>
      <c r="L311" s="38"/>
      <c r="M311" s="38"/>
      <c r="N311" s="38"/>
      <c r="O311" s="38"/>
      <c r="P311" s="38"/>
      <c r="Q311" s="38"/>
      <c r="R311" s="37"/>
    </row>
    <row r="312" spans="1:18" s="39" customFormat="1" ht="19.5">
      <c r="A312" s="60"/>
      <c r="B312" s="36"/>
      <c r="C312" s="37"/>
      <c r="D312" s="37"/>
      <c r="E312" s="37"/>
      <c r="F312" s="37"/>
      <c r="G312" s="37"/>
      <c r="H312" s="37"/>
      <c r="I312" s="37"/>
      <c r="J312" s="37"/>
      <c r="K312" s="38"/>
      <c r="L312" s="38"/>
      <c r="M312" s="38"/>
      <c r="N312" s="38"/>
      <c r="O312" s="38"/>
      <c r="P312" s="38"/>
      <c r="Q312" s="38"/>
      <c r="R312" s="37"/>
    </row>
    <row r="313" spans="1:18" s="39" customFormat="1" ht="19.5">
      <c r="A313" s="60"/>
      <c r="B313" s="46"/>
      <c r="C313" s="37"/>
      <c r="D313" s="37"/>
      <c r="E313" s="37"/>
      <c r="F313" s="37"/>
      <c r="G313" s="37"/>
      <c r="H313" s="37"/>
      <c r="I313" s="37"/>
      <c r="J313" s="37"/>
      <c r="K313" s="38"/>
      <c r="L313" s="38"/>
      <c r="M313" s="38"/>
      <c r="N313" s="38"/>
      <c r="O313" s="38"/>
      <c r="P313" s="38"/>
      <c r="Q313" s="38"/>
      <c r="R313" s="37"/>
    </row>
    <row r="314" spans="1:18" s="39" customFormat="1" ht="19.5">
      <c r="A314" s="60"/>
      <c r="B314" s="46"/>
      <c r="C314" s="37"/>
      <c r="D314" s="37"/>
      <c r="E314" s="37"/>
      <c r="F314" s="37"/>
      <c r="G314" s="37"/>
      <c r="H314" s="37"/>
      <c r="I314" s="37"/>
      <c r="J314" s="37"/>
      <c r="K314" s="38"/>
      <c r="L314" s="38"/>
      <c r="M314" s="38"/>
      <c r="N314" s="38"/>
      <c r="O314" s="38"/>
      <c r="P314" s="38"/>
      <c r="Q314" s="38"/>
      <c r="R314" s="37"/>
    </row>
    <row r="315" spans="1:18" s="39" customFormat="1" ht="19.5">
      <c r="A315" s="60"/>
      <c r="B315" s="46"/>
      <c r="C315" s="37"/>
      <c r="D315" s="37"/>
      <c r="E315" s="37"/>
      <c r="F315" s="37"/>
      <c r="G315" s="37"/>
      <c r="H315" s="37"/>
      <c r="I315" s="37"/>
      <c r="J315" s="37"/>
      <c r="K315" s="38"/>
      <c r="L315" s="38"/>
      <c r="M315" s="38"/>
      <c r="N315" s="38"/>
      <c r="O315" s="38"/>
      <c r="P315" s="38"/>
      <c r="Q315" s="38"/>
      <c r="R315" s="37"/>
    </row>
    <row r="316" spans="1:2" s="39" customFormat="1" ht="19.5">
      <c r="A316" s="60">
        <v>25</v>
      </c>
      <c r="B316" s="36" t="s">
        <v>178</v>
      </c>
    </row>
    <row r="317" spans="1:2" s="39" customFormat="1" ht="19.5">
      <c r="A317" s="46"/>
      <c r="B317" s="36"/>
    </row>
    <row r="318" spans="1:18" s="266" customFormat="1" ht="16.5">
      <c r="A318" s="345"/>
      <c r="G318" s="370" t="s">
        <v>216</v>
      </c>
      <c r="H318" s="370"/>
      <c r="I318" s="370"/>
      <c r="J318" s="267"/>
      <c r="K318" s="371" t="s">
        <v>188</v>
      </c>
      <c r="L318" s="371"/>
      <c r="M318" s="371"/>
      <c r="N318" s="289"/>
      <c r="O318" s="289"/>
      <c r="P318" s="289"/>
      <c r="Q318" s="289"/>
      <c r="R318" s="263"/>
    </row>
    <row r="319" spans="1:18" s="266" customFormat="1" ht="16.5">
      <c r="A319" s="345"/>
      <c r="G319" s="370" t="s">
        <v>46</v>
      </c>
      <c r="H319" s="370"/>
      <c r="I319" s="370"/>
      <c r="J319" s="267"/>
      <c r="K319" s="371" t="s">
        <v>46</v>
      </c>
      <c r="L319" s="371"/>
      <c r="M319" s="371"/>
      <c r="N319" s="289"/>
      <c r="O319" s="289"/>
      <c r="P319" s="289"/>
      <c r="Q319" s="289"/>
      <c r="R319" s="263"/>
    </row>
    <row r="320" spans="1:17" s="266" customFormat="1" ht="16.5">
      <c r="A320" s="345"/>
      <c r="G320" s="373" t="s">
        <v>247</v>
      </c>
      <c r="H320" s="373"/>
      <c r="I320" s="373" t="s">
        <v>248</v>
      </c>
      <c r="J320" s="373"/>
      <c r="K320" s="373" t="s">
        <v>290</v>
      </c>
      <c r="L320" s="373"/>
      <c r="M320" s="346" t="s">
        <v>248</v>
      </c>
      <c r="N320" s="294"/>
      <c r="O320" s="294"/>
      <c r="P320" s="294"/>
      <c r="Q320" s="294"/>
    </row>
    <row r="321" spans="1:13" s="266" customFormat="1" ht="16.5">
      <c r="A321" s="345"/>
      <c r="G321" s="288"/>
      <c r="H321" s="288"/>
      <c r="I321" s="288"/>
      <c r="J321" s="288"/>
      <c r="K321" s="288"/>
      <c r="L321" s="288"/>
      <c r="M321" s="288"/>
    </row>
    <row r="322" spans="1:2" s="266" customFormat="1" ht="16.5">
      <c r="A322" s="345"/>
      <c r="B322" s="345" t="s">
        <v>217</v>
      </c>
    </row>
    <row r="323" spans="1:17" s="266" customFormat="1" ht="16.5">
      <c r="A323" s="345"/>
      <c r="B323" s="345"/>
      <c r="G323" s="271"/>
      <c r="H323" s="292"/>
      <c r="I323" s="271"/>
      <c r="J323" s="271"/>
      <c r="K323" s="271"/>
      <c r="L323" s="292"/>
      <c r="M323" s="271"/>
      <c r="N323" s="292"/>
      <c r="O323" s="292"/>
      <c r="P323" s="292"/>
      <c r="Q323" s="292"/>
    </row>
    <row r="324" spans="1:17" s="266" customFormat="1" ht="16.5">
      <c r="A324" s="345"/>
      <c r="B324" s="266" t="s">
        <v>218</v>
      </c>
      <c r="C324" s="263"/>
      <c r="G324" s="292"/>
      <c r="H324" s="292"/>
      <c r="I324" s="271"/>
      <c r="J324" s="271"/>
      <c r="K324" s="271"/>
      <c r="L324" s="292"/>
      <c r="M324" s="271"/>
      <c r="N324" s="292"/>
      <c r="O324" s="292"/>
      <c r="P324" s="292"/>
      <c r="Q324" s="292"/>
    </row>
    <row r="325" spans="1:17" s="266" customFormat="1" ht="16.5">
      <c r="A325" s="345"/>
      <c r="B325" s="345" t="s">
        <v>219</v>
      </c>
      <c r="G325" s="372">
        <v>12950</v>
      </c>
      <c r="H325" s="372"/>
      <c r="I325" s="372">
        <v>10631</v>
      </c>
      <c r="J325" s="372"/>
      <c r="K325" s="372">
        <v>22936</v>
      </c>
      <c r="L325" s="372"/>
      <c r="M325" s="372">
        <v>17591</v>
      </c>
      <c r="N325" s="372"/>
      <c r="O325" s="292"/>
      <c r="P325" s="292"/>
      <c r="Q325" s="292"/>
    </row>
    <row r="326" spans="1:17" s="266" customFormat="1" ht="16.5">
      <c r="A326" s="345"/>
      <c r="B326" s="345"/>
      <c r="G326" s="271"/>
      <c r="H326" s="271"/>
      <c r="I326" s="271"/>
      <c r="J326" s="271"/>
      <c r="K326" s="271"/>
      <c r="L326" s="271"/>
      <c r="M326" s="271"/>
      <c r="N326" s="292"/>
      <c r="O326" s="292"/>
      <c r="P326" s="292"/>
      <c r="Q326" s="292"/>
    </row>
    <row r="327" spans="1:2" s="266" customFormat="1" ht="16.5">
      <c r="A327" s="345"/>
      <c r="B327" s="266" t="s">
        <v>220</v>
      </c>
    </row>
    <row r="328" spans="1:17" s="266" customFormat="1" ht="16.5">
      <c r="A328" s="345"/>
      <c r="B328" s="266" t="s">
        <v>221</v>
      </c>
      <c r="G328" s="369">
        <v>646338</v>
      </c>
      <c r="H328" s="369"/>
      <c r="I328" s="369">
        <v>625238</v>
      </c>
      <c r="J328" s="369"/>
      <c r="K328" s="369">
        <v>646338</v>
      </c>
      <c r="L328" s="369"/>
      <c r="M328" s="369">
        <v>625238</v>
      </c>
      <c r="N328" s="369"/>
      <c r="O328" s="347"/>
      <c r="P328" s="347"/>
      <c r="Q328" s="347"/>
    </row>
    <row r="329" s="266" customFormat="1" ht="16.5">
      <c r="A329" s="345"/>
    </row>
    <row r="330" spans="1:14" s="266" customFormat="1" ht="16.5">
      <c r="A330" s="345"/>
      <c r="B330" s="345" t="s">
        <v>57</v>
      </c>
      <c r="G330" s="368">
        <f>G325/G328*100</f>
        <v>2.003595641908723</v>
      </c>
      <c r="H330" s="368"/>
      <c r="I330" s="368">
        <f>I325/I328*100</f>
        <v>1.7003125209920062</v>
      </c>
      <c r="J330" s="368"/>
      <c r="K330" s="368">
        <f>K325/K328*100</f>
        <v>3.548607694426136</v>
      </c>
      <c r="L330" s="368"/>
      <c r="M330" s="368">
        <f>M325/M328*100</f>
        <v>2.813488623532159</v>
      </c>
      <c r="N330" s="368"/>
    </row>
    <row r="331" spans="1:2" s="39" customFormat="1" ht="19.5">
      <c r="A331" s="46"/>
      <c r="B331" s="41"/>
    </row>
    <row r="332" spans="1:18" s="39" customFormat="1" ht="45" customHeight="1">
      <c r="A332" s="46"/>
      <c r="B332" s="366" t="s">
        <v>222</v>
      </c>
      <c r="C332" s="366"/>
      <c r="D332" s="366"/>
      <c r="E332" s="366"/>
      <c r="F332" s="366"/>
      <c r="G332" s="366"/>
      <c r="H332" s="366"/>
      <c r="I332" s="366"/>
      <c r="J332" s="366"/>
      <c r="K332" s="366"/>
      <c r="L332" s="366"/>
      <c r="M332" s="366"/>
      <c r="N332" s="31"/>
      <c r="O332" s="31"/>
      <c r="P332" s="47"/>
      <c r="Q332" s="47"/>
      <c r="R332" s="47"/>
    </row>
    <row r="333" s="39" customFormat="1" ht="19.5">
      <c r="A333" s="46"/>
    </row>
    <row r="334" spans="1:18" s="44" customFormat="1" ht="40.5" customHeight="1">
      <c r="A334" s="55"/>
      <c r="B334" s="367" t="s">
        <v>223</v>
      </c>
      <c r="C334" s="367"/>
      <c r="D334" s="367"/>
      <c r="E334" s="367"/>
      <c r="F334" s="367"/>
      <c r="G334" s="367"/>
      <c r="H334" s="367"/>
      <c r="I334" s="367"/>
      <c r="J334" s="367"/>
      <c r="K334" s="367"/>
      <c r="L334" s="367"/>
      <c r="M334" s="367"/>
      <c r="N334" s="107"/>
      <c r="O334" s="107"/>
      <c r="P334" s="107"/>
      <c r="Q334" s="107"/>
      <c r="R334" s="42"/>
    </row>
    <row r="335" spans="1:18" s="44" customFormat="1" ht="19.5">
      <c r="A335" s="55"/>
      <c r="B335" s="106"/>
      <c r="C335" s="106"/>
      <c r="D335" s="106"/>
      <c r="E335" s="106"/>
      <c r="F335" s="106"/>
      <c r="G335" s="106"/>
      <c r="H335" s="106"/>
      <c r="I335" s="106"/>
      <c r="J335" s="106"/>
      <c r="K335" s="106"/>
      <c r="L335" s="106"/>
      <c r="M335" s="106"/>
      <c r="N335" s="107"/>
      <c r="O335" s="107"/>
      <c r="P335" s="107"/>
      <c r="Q335" s="107"/>
      <c r="R335" s="42"/>
    </row>
    <row r="336" spans="1:18" s="44" customFormat="1" ht="19.5">
      <c r="A336" s="55"/>
      <c r="B336" s="106"/>
      <c r="C336" s="106"/>
      <c r="D336" s="106"/>
      <c r="E336" s="106"/>
      <c r="F336" s="106"/>
      <c r="G336" s="106"/>
      <c r="H336" s="106"/>
      <c r="I336" s="106"/>
      <c r="J336" s="106"/>
      <c r="K336" s="106"/>
      <c r="L336" s="106"/>
      <c r="M336" s="106"/>
      <c r="N336" s="107"/>
      <c r="O336" s="107"/>
      <c r="P336" s="107"/>
      <c r="Q336" s="107"/>
      <c r="R336" s="42"/>
    </row>
    <row r="337" spans="1:18" s="44" customFormat="1" ht="19.5">
      <c r="A337" s="55"/>
      <c r="B337" s="106"/>
      <c r="C337" s="106"/>
      <c r="D337" s="106"/>
      <c r="E337" s="106"/>
      <c r="F337" s="106"/>
      <c r="G337" s="106"/>
      <c r="H337" s="106"/>
      <c r="I337" s="106"/>
      <c r="J337" s="106"/>
      <c r="K337" s="106"/>
      <c r="L337" s="106"/>
      <c r="M337" s="106"/>
      <c r="N337" s="107"/>
      <c r="O337" s="107"/>
      <c r="P337" s="107"/>
      <c r="Q337" s="107"/>
      <c r="R337" s="42"/>
    </row>
    <row r="338" spans="1:18" s="41" customFormat="1" ht="19.5">
      <c r="A338" s="36" t="s">
        <v>179</v>
      </c>
      <c r="D338" s="38"/>
      <c r="E338" s="38"/>
      <c r="F338" s="38"/>
      <c r="G338" s="38"/>
      <c r="H338" s="38"/>
      <c r="I338" s="38"/>
      <c r="J338" s="38"/>
      <c r="K338" s="38"/>
      <c r="L338" s="38"/>
      <c r="M338" s="38"/>
      <c r="N338" s="38"/>
      <c r="O338" s="38"/>
      <c r="P338" s="38"/>
      <c r="Q338" s="38"/>
      <c r="R338" s="38"/>
    </row>
    <row r="339" s="41" customFormat="1" ht="19.5">
      <c r="A339" s="36" t="s">
        <v>180</v>
      </c>
    </row>
    <row r="340" s="41" customFormat="1" ht="19.5">
      <c r="A340" s="36" t="s">
        <v>181</v>
      </c>
    </row>
    <row r="341" s="41" customFormat="1" ht="19.5">
      <c r="A341" s="36" t="s">
        <v>297</v>
      </c>
    </row>
    <row r="342" s="41" customFormat="1" ht="19.5">
      <c r="A342" s="108"/>
    </row>
    <row r="343" spans="1:18" s="39" customFormat="1" ht="19.5">
      <c r="A343" s="46"/>
      <c r="B343" s="46"/>
      <c r="C343" s="46"/>
      <c r="D343" s="46"/>
      <c r="E343" s="46"/>
      <c r="F343" s="46"/>
      <c r="G343" s="49"/>
      <c r="H343" s="49"/>
      <c r="I343" s="50"/>
      <c r="J343" s="50"/>
      <c r="K343" s="49"/>
      <c r="L343" s="49"/>
      <c r="M343" s="49"/>
      <c r="N343" s="49"/>
      <c r="O343" s="49"/>
      <c r="P343" s="49"/>
      <c r="Q343" s="49"/>
      <c r="R343" s="50"/>
    </row>
    <row r="344" s="39" customFormat="1" ht="19.5">
      <c r="A344" s="46"/>
    </row>
    <row r="345" s="39" customFormat="1" ht="19.5">
      <c r="A345" s="46"/>
    </row>
    <row r="346" s="39" customFormat="1" ht="19.5">
      <c r="A346" s="46"/>
    </row>
    <row r="347" s="39" customFormat="1" ht="19.5">
      <c r="A347" s="46"/>
    </row>
    <row r="348" s="39" customFormat="1" ht="19.5">
      <c r="A348" s="46"/>
    </row>
    <row r="349" s="39" customFormat="1" ht="19.5">
      <c r="A349" s="46"/>
    </row>
    <row r="350" s="39" customFormat="1" ht="19.5">
      <c r="A350" s="46"/>
    </row>
    <row r="351" s="39" customFormat="1" ht="19.5">
      <c r="A351" s="46"/>
    </row>
    <row r="352" s="39" customFormat="1" ht="19.5">
      <c r="A352" s="46"/>
    </row>
    <row r="353" s="39" customFormat="1" ht="19.5">
      <c r="A353" s="46"/>
    </row>
    <row r="354" s="39" customFormat="1" ht="19.5">
      <c r="A354" s="46"/>
    </row>
    <row r="355" s="39" customFormat="1" ht="19.5">
      <c r="A355" s="46"/>
    </row>
    <row r="356" s="39" customFormat="1" ht="19.5">
      <c r="A356" s="46"/>
    </row>
    <row r="357" s="39" customFormat="1" ht="19.5">
      <c r="A357" s="46"/>
    </row>
    <row r="358" s="39" customFormat="1" ht="19.5">
      <c r="A358" s="46"/>
    </row>
    <row r="359" s="39" customFormat="1" ht="19.5">
      <c r="A359" s="46"/>
    </row>
    <row r="360" s="39" customFormat="1" ht="19.5">
      <c r="A360" s="46"/>
    </row>
    <row r="361" s="39" customFormat="1" ht="19.5">
      <c r="A361" s="46"/>
    </row>
    <row r="362" s="39" customFormat="1" ht="19.5">
      <c r="A362" s="46"/>
    </row>
    <row r="363" s="39" customFormat="1" ht="19.5">
      <c r="A363" s="46"/>
    </row>
    <row r="364" s="39" customFormat="1" ht="19.5">
      <c r="A364" s="46"/>
    </row>
    <row r="365" s="39" customFormat="1" ht="19.5">
      <c r="A365" s="46"/>
    </row>
    <row r="366" s="39" customFormat="1" ht="19.5">
      <c r="A366" s="46"/>
    </row>
    <row r="367" s="39" customFormat="1" ht="19.5">
      <c r="A367" s="46"/>
    </row>
    <row r="368" s="39" customFormat="1" ht="19.5">
      <c r="A368" s="46"/>
    </row>
    <row r="369" s="39" customFormat="1" ht="19.5">
      <c r="A369" s="46"/>
    </row>
    <row r="370" s="39" customFormat="1" ht="19.5">
      <c r="A370" s="46"/>
    </row>
    <row r="371" s="39" customFormat="1" ht="19.5">
      <c r="A371" s="46"/>
    </row>
    <row r="372" s="39" customFormat="1" ht="19.5">
      <c r="A372" s="46"/>
    </row>
    <row r="373" s="39" customFormat="1" ht="19.5">
      <c r="A373" s="46"/>
    </row>
    <row r="374" s="39" customFormat="1" ht="19.5">
      <c r="A374" s="46"/>
    </row>
    <row r="375" s="39" customFormat="1" ht="19.5">
      <c r="A375" s="46"/>
    </row>
    <row r="376" s="39" customFormat="1" ht="19.5">
      <c r="A376" s="46"/>
    </row>
    <row r="377" s="39" customFormat="1" ht="19.5">
      <c r="A377" s="46"/>
    </row>
    <row r="378" s="39" customFormat="1" ht="19.5">
      <c r="A378" s="46"/>
    </row>
    <row r="379" s="39" customFormat="1" ht="19.5">
      <c r="A379" s="46"/>
    </row>
    <row r="380" s="39" customFormat="1" ht="19.5">
      <c r="A380" s="46"/>
    </row>
    <row r="381" s="39" customFormat="1" ht="19.5">
      <c r="A381" s="46"/>
    </row>
    <row r="382" s="39" customFormat="1" ht="19.5">
      <c r="A382" s="46"/>
    </row>
    <row r="383" s="39" customFormat="1" ht="19.5">
      <c r="A383" s="46"/>
    </row>
    <row r="384" s="39" customFormat="1" ht="19.5">
      <c r="A384" s="46"/>
    </row>
    <row r="385" s="39" customFormat="1" ht="19.5">
      <c r="A385" s="46"/>
    </row>
    <row r="386" spans="1:18" ht="20.25">
      <c r="A386" s="109"/>
      <c r="B386" s="110"/>
      <c r="C386" s="110"/>
      <c r="D386" s="110"/>
      <c r="E386" s="110"/>
      <c r="F386" s="110"/>
      <c r="G386" s="110"/>
      <c r="H386" s="110"/>
      <c r="I386" s="110"/>
      <c r="J386" s="110"/>
      <c r="K386" s="110"/>
      <c r="L386" s="110"/>
      <c r="M386" s="110"/>
      <c r="N386" s="110"/>
      <c r="O386" s="110"/>
      <c r="P386" s="110"/>
      <c r="Q386" s="110"/>
      <c r="R386" s="110"/>
    </row>
    <row r="387" spans="1:18" ht="20.25">
      <c r="A387" s="109"/>
      <c r="B387" s="110"/>
      <c r="C387" s="110"/>
      <c r="D387" s="110"/>
      <c r="E387" s="110"/>
      <c r="F387" s="110"/>
      <c r="G387" s="110"/>
      <c r="H387" s="110"/>
      <c r="I387" s="110"/>
      <c r="J387" s="110"/>
      <c r="K387" s="110"/>
      <c r="L387" s="110"/>
      <c r="M387" s="110"/>
      <c r="N387" s="110"/>
      <c r="O387" s="110"/>
      <c r="P387" s="110"/>
      <c r="Q387" s="110"/>
      <c r="R387" s="110"/>
    </row>
    <row r="388" spans="1:18" ht="20.25">
      <c r="A388" s="109"/>
      <c r="B388" s="110"/>
      <c r="C388" s="110"/>
      <c r="D388" s="110"/>
      <c r="E388" s="110"/>
      <c r="F388" s="110"/>
      <c r="G388" s="110"/>
      <c r="H388" s="110"/>
      <c r="I388" s="110"/>
      <c r="J388" s="110"/>
      <c r="K388" s="110"/>
      <c r="L388" s="110"/>
      <c r="M388" s="110"/>
      <c r="N388" s="110"/>
      <c r="O388" s="110"/>
      <c r="P388" s="110"/>
      <c r="Q388" s="110"/>
      <c r="R388" s="110"/>
    </row>
    <row r="389" spans="1:18" ht="20.25">
      <c r="A389" s="109"/>
      <c r="B389" s="110"/>
      <c r="C389" s="110"/>
      <c r="D389" s="110"/>
      <c r="E389" s="110"/>
      <c r="F389" s="110"/>
      <c r="G389" s="110"/>
      <c r="H389" s="110"/>
      <c r="I389" s="110"/>
      <c r="J389" s="110"/>
      <c r="K389" s="110"/>
      <c r="L389" s="110"/>
      <c r="M389" s="110"/>
      <c r="N389" s="110"/>
      <c r="O389" s="110"/>
      <c r="P389" s="110"/>
      <c r="Q389" s="110"/>
      <c r="R389" s="110"/>
    </row>
    <row r="390" spans="1:18" ht="20.25">
      <c r="A390" s="109"/>
      <c r="B390" s="110"/>
      <c r="C390" s="110"/>
      <c r="D390" s="110"/>
      <c r="E390" s="110"/>
      <c r="F390" s="110"/>
      <c r="G390" s="110"/>
      <c r="H390" s="110"/>
      <c r="I390" s="110"/>
      <c r="J390" s="110"/>
      <c r="K390" s="110"/>
      <c r="L390" s="110"/>
      <c r="M390" s="110"/>
      <c r="N390" s="110"/>
      <c r="O390" s="110"/>
      <c r="P390" s="110"/>
      <c r="Q390" s="110"/>
      <c r="R390" s="110"/>
    </row>
    <row r="391" spans="1:18" ht="20.25">
      <c r="A391" s="109"/>
      <c r="B391" s="110"/>
      <c r="C391" s="110"/>
      <c r="D391" s="110"/>
      <c r="E391" s="110"/>
      <c r="F391" s="110"/>
      <c r="G391" s="110"/>
      <c r="H391" s="110"/>
      <c r="I391" s="110"/>
      <c r="J391" s="110"/>
      <c r="K391" s="110"/>
      <c r="L391" s="110"/>
      <c r="M391" s="110"/>
      <c r="N391" s="110"/>
      <c r="O391" s="110"/>
      <c r="P391" s="110"/>
      <c r="Q391" s="110"/>
      <c r="R391" s="110"/>
    </row>
    <row r="392" spans="1:18" ht="20.25">
      <c r="A392" s="109"/>
      <c r="B392" s="110"/>
      <c r="C392" s="110"/>
      <c r="D392" s="110"/>
      <c r="E392" s="110"/>
      <c r="F392" s="110"/>
      <c r="G392" s="110"/>
      <c r="H392" s="110"/>
      <c r="I392" s="110"/>
      <c r="J392" s="110"/>
      <c r="K392" s="110"/>
      <c r="L392" s="110"/>
      <c r="M392" s="110"/>
      <c r="N392" s="110"/>
      <c r="O392" s="110"/>
      <c r="P392" s="110"/>
      <c r="Q392" s="110"/>
      <c r="R392" s="110"/>
    </row>
    <row r="393" spans="1:18" ht="20.25">
      <c r="A393" s="109"/>
      <c r="B393" s="110"/>
      <c r="C393" s="110"/>
      <c r="D393" s="110"/>
      <c r="E393" s="110"/>
      <c r="F393" s="110"/>
      <c r="G393" s="110"/>
      <c r="H393" s="110"/>
      <c r="I393" s="110"/>
      <c r="J393" s="110"/>
      <c r="K393" s="110"/>
      <c r="L393" s="110"/>
      <c r="M393" s="110"/>
      <c r="N393" s="110"/>
      <c r="O393" s="110"/>
      <c r="P393" s="110"/>
      <c r="Q393" s="110"/>
      <c r="R393" s="110"/>
    </row>
    <row r="394" spans="1:18" ht="20.25">
      <c r="A394" s="109"/>
      <c r="B394" s="110"/>
      <c r="C394" s="110"/>
      <c r="D394" s="110"/>
      <c r="E394" s="110"/>
      <c r="F394" s="110"/>
      <c r="G394" s="110"/>
      <c r="H394" s="110"/>
      <c r="I394" s="110"/>
      <c r="J394" s="110"/>
      <c r="K394" s="110"/>
      <c r="L394" s="110"/>
      <c r="M394" s="110"/>
      <c r="N394" s="110"/>
      <c r="O394" s="110"/>
      <c r="P394" s="110"/>
      <c r="Q394" s="110"/>
      <c r="R394" s="110"/>
    </row>
    <row r="395" spans="1:18" ht="20.25">
      <c r="A395" s="109"/>
      <c r="B395" s="110"/>
      <c r="C395" s="110"/>
      <c r="D395" s="110"/>
      <c r="E395" s="110"/>
      <c r="F395" s="110"/>
      <c r="G395" s="110"/>
      <c r="H395" s="110"/>
      <c r="I395" s="110"/>
      <c r="J395" s="110"/>
      <c r="K395" s="110"/>
      <c r="L395" s="110"/>
      <c r="M395" s="110"/>
      <c r="N395" s="110"/>
      <c r="O395" s="110"/>
      <c r="P395" s="110"/>
      <c r="Q395" s="110"/>
      <c r="R395" s="110"/>
    </row>
    <row r="396" spans="1:18" ht="20.25">
      <c r="A396" s="109"/>
      <c r="B396" s="110"/>
      <c r="C396" s="110"/>
      <c r="D396" s="110"/>
      <c r="E396" s="110"/>
      <c r="F396" s="110"/>
      <c r="G396" s="110"/>
      <c r="H396" s="110"/>
      <c r="I396" s="110"/>
      <c r="J396" s="110"/>
      <c r="K396" s="110"/>
      <c r="L396" s="110"/>
      <c r="M396" s="110"/>
      <c r="N396" s="110"/>
      <c r="O396" s="110"/>
      <c r="P396" s="110"/>
      <c r="Q396" s="110"/>
      <c r="R396" s="110"/>
    </row>
    <row r="397" spans="1:18" ht="20.25">
      <c r="A397" s="109"/>
      <c r="B397" s="110"/>
      <c r="C397" s="110"/>
      <c r="D397" s="110"/>
      <c r="E397" s="110"/>
      <c r="F397" s="110"/>
      <c r="G397" s="110"/>
      <c r="H397" s="110"/>
      <c r="I397" s="110"/>
      <c r="J397" s="110"/>
      <c r="K397" s="110"/>
      <c r="L397" s="110"/>
      <c r="M397" s="110"/>
      <c r="N397" s="110"/>
      <c r="O397" s="110"/>
      <c r="P397" s="110"/>
      <c r="Q397" s="110"/>
      <c r="R397" s="110"/>
    </row>
    <row r="398" spans="1:18" ht="20.25">
      <c r="A398" s="109"/>
      <c r="B398" s="110"/>
      <c r="C398" s="110"/>
      <c r="D398" s="110"/>
      <c r="E398" s="110"/>
      <c r="F398" s="110"/>
      <c r="G398" s="110"/>
      <c r="H398" s="110"/>
      <c r="I398" s="110"/>
      <c r="J398" s="110"/>
      <c r="K398" s="110"/>
      <c r="L398" s="110"/>
      <c r="M398" s="110"/>
      <c r="N398" s="110"/>
      <c r="O398" s="110"/>
      <c r="P398" s="110"/>
      <c r="Q398" s="110"/>
      <c r="R398" s="110"/>
    </row>
    <row r="399" spans="1:18" ht="20.25">
      <c r="A399" s="109"/>
      <c r="B399" s="110"/>
      <c r="C399" s="110"/>
      <c r="D399" s="110"/>
      <c r="E399" s="110"/>
      <c r="F399" s="110"/>
      <c r="G399" s="110"/>
      <c r="H399" s="110"/>
      <c r="I399" s="110"/>
      <c r="J399" s="110"/>
      <c r="K399" s="110"/>
      <c r="L399" s="110"/>
      <c r="M399" s="110"/>
      <c r="N399" s="110"/>
      <c r="O399" s="110"/>
      <c r="P399" s="110"/>
      <c r="Q399" s="110"/>
      <c r="R399" s="110"/>
    </row>
    <row r="400" spans="1:18" ht="20.25">
      <c r="A400" s="109"/>
      <c r="B400" s="110"/>
      <c r="C400" s="110"/>
      <c r="D400" s="110"/>
      <c r="E400" s="110"/>
      <c r="F400" s="110"/>
      <c r="G400" s="110"/>
      <c r="H400" s="110"/>
      <c r="I400" s="110"/>
      <c r="J400" s="110"/>
      <c r="K400" s="110"/>
      <c r="L400" s="110"/>
      <c r="M400" s="110"/>
      <c r="N400" s="110"/>
      <c r="O400" s="110"/>
      <c r="P400" s="110"/>
      <c r="Q400" s="110"/>
      <c r="R400" s="110"/>
    </row>
    <row r="401" spans="1:18" ht="20.25">
      <c r="A401" s="109"/>
      <c r="B401" s="110"/>
      <c r="C401" s="110"/>
      <c r="D401" s="110"/>
      <c r="E401" s="110"/>
      <c r="F401" s="110"/>
      <c r="G401" s="110"/>
      <c r="H401" s="110"/>
      <c r="I401" s="110"/>
      <c r="J401" s="110"/>
      <c r="K401" s="110"/>
      <c r="L401" s="110"/>
      <c r="M401" s="110"/>
      <c r="N401" s="110"/>
      <c r="O401" s="110"/>
      <c r="P401" s="110"/>
      <c r="Q401" s="110"/>
      <c r="R401" s="110"/>
    </row>
    <row r="402" spans="1:18" ht="20.25">
      <c r="A402" s="109"/>
      <c r="B402" s="110"/>
      <c r="C402" s="110"/>
      <c r="D402" s="110"/>
      <c r="E402" s="110"/>
      <c r="F402" s="110"/>
      <c r="G402" s="110"/>
      <c r="H402" s="110"/>
      <c r="I402" s="110"/>
      <c r="J402" s="110"/>
      <c r="K402" s="110"/>
      <c r="L402" s="110"/>
      <c r="M402" s="110"/>
      <c r="N402" s="110"/>
      <c r="O402" s="110"/>
      <c r="P402" s="110"/>
      <c r="Q402" s="110"/>
      <c r="R402" s="110"/>
    </row>
    <row r="403" spans="1:18" ht="20.25">
      <c r="A403" s="109"/>
      <c r="B403" s="110"/>
      <c r="C403" s="110"/>
      <c r="D403" s="110"/>
      <c r="E403" s="110"/>
      <c r="F403" s="110"/>
      <c r="G403" s="110"/>
      <c r="H403" s="110"/>
      <c r="I403" s="110"/>
      <c r="J403" s="110"/>
      <c r="K403" s="110"/>
      <c r="L403" s="110"/>
      <c r="M403" s="110"/>
      <c r="N403" s="110"/>
      <c r="O403" s="110"/>
      <c r="P403" s="110"/>
      <c r="Q403" s="110"/>
      <c r="R403" s="110"/>
    </row>
    <row r="404" spans="1:18" ht="20.25">
      <c r="A404" s="109"/>
      <c r="B404" s="110"/>
      <c r="C404" s="110"/>
      <c r="D404" s="110"/>
      <c r="E404" s="110"/>
      <c r="F404" s="110"/>
      <c r="G404" s="110"/>
      <c r="H404" s="110"/>
      <c r="I404" s="110"/>
      <c r="J404" s="110"/>
      <c r="K404" s="110"/>
      <c r="L404" s="110"/>
      <c r="M404" s="110"/>
      <c r="N404" s="110"/>
      <c r="O404" s="110"/>
      <c r="P404" s="110"/>
      <c r="Q404" s="110"/>
      <c r="R404" s="110"/>
    </row>
    <row r="405" spans="1:18" ht="20.25">
      <c r="A405" s="109"/>
      <c r="B405" s="110"/>
      <c r="C405" s="110"/>
      <c r="D405" s="110"/>
      <c r="E405" s="110"/>
      <c r="F405" s="110"/>
      <c r="G405" s="110"/>
      <c r="H405" s="110"/>
      <c r="I405" s="110"/>
      <c r="J405" s="110"/>
      <c r="K405" s="110"/>
      <c r="L405" s="110"/>
      <c r="M405" s="110"/>
      <c r="N405" s="110"/>
      <c r="O405" s="110"/>
      <c r="P405" s="110"/>
      <c r="Q405" s="110"/>
      <c r="R405" s="110"/>
    </row>
    <row r="406" spans="1:18" ht="20.25">
      <c r="A406" s="109"/>
      <c r="B406" s="110"/>
      <c r="C406" s="110"/>
      <c r="D406" s="110"/>
      <c r="E406" s="110"/>
      <c r="F406" s="110"/>
      <c r="G406" s="110"/>
      <c r="H406" s="110"/>
      <c r="I406" s="110"/>
      <c r="J406" s="110"/>
      <c r="K406" s="110"/>
      <c r="L406" s="110"/>
      <c r="M406" s="110"/>
      <c r="N406" s="110"/>
      <c r="O406" s="110"/>
      <c r="P406" s="110"/>
      <c r="Q406" s="110"/>
      <c r="R406" s="110"/>
    </row>
    <row r="407" spans="1:18" ht="20.25">
      <c r="A407" s="109"/>
      <c r="B407" s="110"/>
      <c r="C407" s="110"/>
      <c r="D407" s="110"/>
      <c r="E407" s="110"/>
      <c r="F407" s="110"/>
      <c r="G407" s="110"/>
      <c r="H407" s="110"/>
      <c r="I407" s="110"/>
      <c r="J407" s="110"/>
      <c r="K407" s="110"/>
      <c r="L407" s="110"/>
      <c r="M407" s="110"/>
      <c r="N407" s="110"/>
      <c r="O407" s="110"/>
      <c r="P407" s="110"/>
      <c r="Q407" s="110"/>
      <c r="R407" s="110"/>
    </row>
    <row r="408" spans="1:18" ht="20.25">
      <c r="A408" s="109"/>
      <c r="B408" s="110"/>
      <c r="C408" s="110"/>
      <c r="D408" s="110"/>
      <c r="E408" s="110"/>
      <c r="F408" s="110"/>
      <c r="G408" s="110"/>
      <c r="H408" s="110"/>
      <c r="I408" s="110"/>
      <c r="J408" s="110"/>
      <c r="K408" s="110"/>
      <c r="L408" s="110"/>
      <c r="M408" s="110"/>
      <c r="N408" s="110"/>
      <c r="O408" s="110"/>
      <c r="P408" s="110"/>
      <c r="Q408" s="110"/>
      <c r="R408" s="110"/>
    </row>
    <row r="409" spans="1:18" ht="20.25">
      <c r="A409" s="109"/>
      <c r="B409" s="110"/>
      <c r="C409" s="110"/>
      <c r="D409" s="110"/>
      <c r="E409" s="110"/>
      <c r="F409" s="110"/>
      <c r="G409" s="110"/>
      <c r="H409" s="110"/>
      <c r="I409" s="110"/>
      <c r="J409" s="110"/>
      <c r="K409" s="110"/>
      <c r="L409" s="110"/>
      <c r="M409" s="110"/>
      <c r="N409" s="110"/>
      <c r="O409" s="110"/>
      <c r="P409" s="110"/>
      <c r="Q409" s="110"/>
      <c r="R409" s="110"/>
    </row>
    <row r="410" spans="1:18" ht="20.25">
      <c r="A410" s="109"/>
      <c r="B410" s="110"/>
      <c r="C410" s="110"/>
      <c r="D410" s="110"/>
      <c r="E410" s="110"/>
      <c r="F410" s="110"/>
      <c r="G410" s="110"/>
      <c r="H410" s="110"/>
      <c r="I410" s="110"/>
      <c r="J410" s="110"/>
      <c r="K410" s="110"/>
      <c r="L410" s="110"/>
      <c r="M410" s="110"/>
      <c r="N410" s="110"/>
      <c r="O410" s="110"/>
      <c r="P410" s="110"/>
      <c r="Q410" s="110"/>
      <c r="R410" s="110"/>
    </row>
  </sheetData>
  <mergeCells count="68">
    <mergeCell ref="B7:E7"/>
    <mergeCell ref="H97:I97"/>
    <mergeCell ref="M97:N97"/>
    <mergeCell ref="J96:K96"/>
    <mergeCell ref="B147:M148"/>
    <mergeCell ref="B182:M182"/>
    <mergeCell ref="B183:M183"/>
    <mergeCell ref="B221:M222"/>
    <mergeCell ref="F202:G202"/>
    <mergeCell ref="K200:M200"/>
    <mergeCell ref="G200:I200"/>
    <mergeCell ref="J230:M230"/>
    <mergeCell ref="K231:M231"/>
    <mergeCell ref="G230:I230"/>
    <mergeCell ref="G231:I231"/>
    <mergeCell ref="B234:C234"/>
    <mergeCell ref="B235:C235"/>
    <mergeCell ref="K244:M244"/>
    <mergeCell ref="K255:M255"/>
    <mergeCell ref="B257:G257"/>
    <mergeCell ref="I283:J283"/>
    <mergeCell ref="K283:L283"/>
    <mergeCell ref="I281:J281"/>
    <mergeCell ref="K281:L281"/>
    <mergeCell ref="K280:L280"/>
    <mergeCell ref="I284:J284"/>
    <mergeCell ref="K284:L284"/>
    <mergeCell ref="I285:J285"/>
    <mergeCell ref="K285:L285"/>
    <mergeCell ref="I286:J286"/>
    <mergeCell ref="K286:L286"/>
    <mergeCell ref="I287:J287"/>
    <mergeCell ref="K287:L287"/>
    <mergeCell ref="I290:J290"/>
    <mergeCell ref="K290:L290"/>
    <mergeCell ref="I291:J291"/>
    <mergeCell ref="K291:L291"/>
    <mergeCell ref="I292:J292"/>
    <mergeCell ref="K292:L292"/>
    <mergeCell ref="I293:J293"/>
    <mergeCell ref="K293:L293"/>
    <mergeCell ref="I294:J294"/>
    <mergeCell ref="K294:L294"/>
    <mergeCell ref="I295:J295"/>
    <mergeCell ref="K295:L295"/>
    <mergeCell ref="I297:J297"/>
    <mergeCell ref="K297:L297"/>
    <mergeCell ref="G318:I318"/>
    <mergeCell ref="K318:M318"/>
    <mergeCell ref="G319:I319"/>
    <mergeCell ref="K319:M319"/>
    <mergeCell ref="G325:H325"/>
    <mergeCell ref="I325:J325"/>
    <mergeCell ref="K325:L325"/>
    <mergeCell ref="M325:N325"/>
    <mergeCell ref="G320:H320"/>
    <mergeCell ref="I320:J320"/>
    <mergeCell ref="K320:L320"/>
    <mergeCell ref="G328:H328"/>
    <mergeCell ref="I328:J328"/>
    <mergeCell ref="K328:L328"/>
    <mergeCell ref="M328:N328"/>
    <mergeCell ref="B332:M332"/>
    <mergeCell ref="B334:M334"/>
    <mergeCell ref="G330:H330"/>
    <mergeCell ref="I330:J330"/>
    <mergeCell ref="K330:L330"/>
    <mergeCell ref="M330:N330"/>
  </mergeCells>
  <printOptions/>
  <pageMargins left="0.1" right="0.1" top="0.5" bottom="0.5" header="0.5" footer="0.5"/>
  <pageSetup horizontalDpi="600" verticalDpi="600" orientation="portrait" paperSize="9" scale="90" r:id="rId2"/>
  <rowBreaks count="10" manualBreakCount="10">
    <brk id="41" max="12" man="1"/>
    <brk id="76" max="12" man="1"/>
    <brk id="112" max="12" man="1"/>
    <brk id="143" max="12" man="1"/>
    <brk id="177" max="12" man="1"/>
    <brk id="196" max="12" man="1"/>
    <brk id="224" max="12" man="1"/>
    <brk id="261" max="12" man="1"/>
    <brk id="298" max="12" man="1"/>
    <brk id="314" max="12" man="1"/>
  </rowBreaks>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Arab-Malaysian Corp.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AMCORP</dc:creator>
  <cp:keywords/>
  <dc:description/>
  <cp:lastModifiedBy>SK</cp:lastModifiedBy>
  <cp:lastPrinted>2007-11-23T07:33:06Z</cp:lastPrinted>
  <dcterms:created xsi:type="dcterms:W3CDTF">1999-11-03T09:53:03Z</dcterms:created>
  <dcterms:modified xsi:type="dcterms:W3CDTF">2007-11-23T07:34:45Z</dcterms:modified>
  <cp:category/>
  <cp:version/>
  <cp:contentType/>
  <cp:contentStatus/>
</cp:coreProperties>
</file>